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henhsa.sharepoint.com/sites/NHSAWorkingGrouponcostingcommercialusesofpatientdata/Shared Documents/Working group files/NHSA pan-northern commercial costing method development/"/>
    </mc:Choice>
  </mc:AlternateContent>
  <xr:revisionPtr revIDLastSave="85" documentId="8_{0CFA0234-1636-4BE4-9DA1-D53E533D9669}" xr6:coauthVersionLast="47" xr6:coauthVersionMax="47" xr10:uidLastSave="{BB61873E-2B2F-4884-9927-6C4DE8F12D6C}"/>
  <bookViews>
    <workbookView xWindow="-120" yWindow="-120" windowWidth="29040" windowHeight="15720" xr2:uid="{00000000-000D-0000-FFFF-FFFF00000000}"/>
  </bookViews>
  <sheets>
    <sheet name="READ ME FIRST" sheetId="9" r:id="rId1"/>
    <sheet name="Project Setup" sheetId="1" r:id="rId2"/>
    <sheet name="Worked Example Notes" sheetId="2" r:id="rId3"/>
    <sheet name="Costing Template" sheetId="3" r:id="rId4"/>
    <sheet name="Quote Summary" sheetId="4" r:id="rId5"/>
    <sheet name="AfC Pay Scales" sheetId="5" r:id="rId6"/>
    <sheet name="Role Rates" sheetId="6" r:id="rId7"/>
    <sheet name="Assumptions Log" sheetId="7" r:id="rId8"/>
    <sheet name="Sources" sheetId="8" r:id="rId9"/>
  </sheets>
  <definedNames>
    <definedName name="_xlnm._FilterDatabase" localSheetId="5" hidden="1">'AfC Pay Scales'!$A$6:$H$18</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34" i="6" l="1"/>
  <c r="H33" i="6"/>
  <c r="H32" i="6"/>
  <c r="H31" i="6"/>
  <c r="H30" i="6"/>
  <c r="H29" i="6"/>
  <c r="H28" i="6"/>
  <c r="H27" i="6"/>
  <c r="H26" i="6"/>
  <c r="H25" i="6"/>
  <c r="H23" i="6"/>
  <c r="H22" i="6"/>
  <c r="H21" i="6"/>
  <c r="H20" i="6"/>
  <c r="H19" i="6"/>
  <c r="H18" i="6"/>
  <c r="H16" i="6"/>
  <c r="H15" i="6"/>
  <c r="H14" i="6"/>
  <c r="H13" i="6"/>
  <c r="H12" i="6"/>
  <c r="H11" i="6"/>
  <c r="H10" i="6"/>
  <c r="H9" i="6"/>
  <c r="H8" i="6"/>
  <c r="H7" i="6"/>
  <c r="H6" i="6"/>
  <c r="H5" i="6"/>
  <c r="E18" i="5"/>
  <c r="E17" i="5"/>
  <c r="E16" i="5"/>
  <c r="E15" i="5"/>
  <c r="E14" i="5"/>
  <c r="E13" i="5"/>
  <c r="E12" i="5"/>
  <c r="E11" i="5"/>
  <c r="E10" i="5"/>
  <c r="E9" i="5"/>
  <c r="E8" i="5"/>
  <c r="E7" i="5"/>
  <c r="C16" i="4"/>
  <c r="C15" i="4"/>
  <c r="C14" i="4"/>
  <c r="C13" i="4"/>
  <c r="C12" i="4"/>
  <c r="C11" i="4"/>
  <c r="C10" i="4"/>
  <c r="C9" i="4"/>
  <c r="C8" i="4"/>
  <c r="C7" i="4"/>
  <c r="C6" i="4"/>
  <c r="C5" i="4"/>
  <c r="C17" i="4" s="1"/>
  <c r="J106" i="3"/>
  <c r="M105" i="3"/>
  <c r="K105" i="3"/>
  <c r="M104" i="3"/>
  <c r="K104" i="3"/>
  <c r="M103" i="3"/>
  <c r="K103" i="3"/>
  <c r="O102" i="3"/>
  <c r="N102" i="3"/>
  <c r="M102" i="3"/>
  <c r="L102" i="3"/>
  <c r="K102" i="3"/>
  <c r="I102" i="3"/>
  <c r="J99" i="3"/>
  <c r="M98" i="3"/>
  <c r="K98" i="3"/>
  <c r="M97" i="3"/>
  <c r="K97" i="3"/>
  <c r="M96" i="3"/>
  <c r="K96" i="3"/>
  <c r="O95" i="3"/>
  <c r="N95" i="3"/>
  <c r="M95" i="3"/>
  <c r="L95" i="3"/>
  <c r="K95" i="3"/>
  <c r="I95" i="3"/>
  <c r="J92" i="3"/>
  <c r="M91" i="3"/>
  <c r="K91" i="3"/>
  <c r="M90" i="3"/>
  <c r="K90" i="3"/>
  <c r="M89" i="3"/>
  <c r="K89" i="3"/>
  <c r="H89" i="3"/>
  <c r="I89" i="3" s="1"/>
  <c r="M88" i="3"/>
  <c r="K88" i="3"/>
  <c r="M87" i="3"/>
  <c r="K87" i="3"/>
  <c r="M86" i="3"/>
  <c r="K86" i="3"/>
  <c r="J82" i="3"/>
  <c r="M81" i="3"/>
  <c r="K81" i="3"/>
  <c r="M80" i="3"/>
  <c r="K80" i="3"/>
  <c r="O79" i="3"/>
  <c r="N79" i="3"/>
  <c r="M79" i="3"/>
  <c r="L79" i="3"/>
  <c r="K79" i="3"/>
  <c r="I79" i="3"/>
  <c r="M78" i="3"/>
  <c r="K78" i="3"/>
  <c r="M77" i="3"/>
  <c r="K77" i="3"/>
  <c r="M76" i="3"/>
  <c r="K76" i="3"/>
  <c r="H76" i="3"/>
  <c r="I76" i="3" s="1"/>
  <c r="J73" i="3"/>
  <c r="M72" i="3"/>
  <c r="K72" i="3"/>
  <c r="M71" i="3"/>
  <c r="K71" i="3"/>
  <c r="M70" i="3"/>
  <c r="K70" i="3"/>
  <c r="M69" i="3"/>
  <c r="K69" i="3"/>
  <c r="M68" i="3"/>
  <c r="K68" i="3"/>
  <c r="J65" i="3"/>
  <c r="M64" i="3"/>
  <c r="K64" i="3"/>
  <c r="M63" i="3"/>
  <c r="K63" i="3"/>
  <c r="M62" i="3"/>
  <c r="K62" i="3"/>
  <c r="M61" i="3"/>
  <c r="K61" i="3"/>
  <c r="M60" i="3"/>
  <c r="K60" i="3"/>
  <c r="M59" i="3"/>
  <c r="K59" i="3"/>
  <c r="M58" i="3"/>
  <c r="K58" i="3"/>
  <c r="J55" i="3"/>
  <c r="M54" i="3"/>
  <c r="K54" i="3"/>
  <c r="M53" i="3"/>
  <c r="K53" i="3"/>
  <c r="O52" i="3"/>
  <c r="N52" i="3"/>
  <c r="M52" i="3"/>
  <c r="L52" i="3"/>
  <c r="K52" i="3"/>
  <c r="I52" i="3"/>
  <c r="M51" i="3"/>
  <c r="K51" i="3"/>
  <c r="M50" i="3"/>
  <c r="K50" i="3"/>
  <c r="M49" i="3"/>
  <c r="K49" i="3"/>
  <c r="J46" i="3"/>
  <c r="M45" i="3"/>
  <c r="K45" i="3"/>
  <c r="M44" i="3"/>
  <c r="K44" i="3"/>
  <c r="M43" i="3"/>
  <c r="K43" i="3"/>
  <c r="H43" i="3"/>
  <c r="I43" i="3" s="1"/>
  <c r="M42" i="3"/>
  <c r="K42" i="3"/>
  <c r="M41" i="3"/>
  <c r="K41" i="3"/>
  <c r="M40" i="3"/>
  <c r="K40" i="3"/>
  <c r="J37" i="3"/>
  <c r="M36" i="3"/>
  <c r="K36" i="3"/>
  <c r="M35" i="3"/>
  <c r="K35" i="3"/>
  <c r="M34" i="3"/>
  <c r="K34" i="3"/>
  <c r="M33" i="3"/>
  <c r="K33" i="3"/>
  <c r="M32" i="3"/>
  <c r="K32" i="3"/>
  <c r="M31" i="3"/>
  <c r="K31" i="3"/>
  <c r="J28" i="3"/>
  <c r="M27" i="3"/>
  <c r="K27" i="3"/>
  <c r="M26" i="3"/>
  <c r="K26" i="3"/>
  <c r="M25" i="3"/>
  <c r="K25" i="3"/>
  <c r="M24" i="3"/>
  <c r="K24" i="3"/>
  <c r="M23" i="3"/>
  <c r="K23" i="3"/>
  <c r="J20" i="3"/>
  <c r="M19" i="3"/>
  <c r="K19" i="3"/>
  <c r="M18" i="3"/>
  <c r="K18" i="3"/>
  <c r="M17" i="3"/>
  <c r="K17" i="3"/>
  <c r="M16" i="3"/>
  <c r="K16" i="3"/>
  <c r="M15" i="3"/>
  <c r="K15" i="3"/>
  <c r="H15" i="3"/>
  <c r="I15" i="3" s="1"/>
  <c r="M14" i="3"/>
  <c r="K14" i="3"/>
  <c r="J11" i="3"/>
  <c r="M10" i="3"/>
  <c r="K10" i="3"/>
  <c r="M9" i="3"/>
  <c r="K9" i="3"/>
  <c r="M8" i="3"/>
  <c r="K8" i="3"/>
  <c r="M7" i="3"/>
  <c r="K7" i="3"/>
  <c r="M6" i="3"/>
  <c r="K6" i="3"/>
  <c r="L15" i="3" l="1"/>
  <c r="L43" i="3"/>
  <c r="L76" i="3"/>
  <c r="L89" i="3"/>
  <c r="D5" i="6"/>
  <c r="F7" i="5"/>
  <c r="D6" i="6"/>
  <c r="F8" i="5"/>
  <c r="D7" i="6"/>
  <c r="F9" i="5"/>
  <c r="D8" i="6"/>
  <c r="F10" i="5"/>
  <c r="D18" i="6"/>
  <c r="D9" i="6"/>
  <c r="F11" i="5"/>
  <c r="D23" i="6"/>
  <c r="D22" i="6"/>
  <c r="D21" i="6"/>
  <c r="D19" i="6"/>
  <c r="D10" i="6"/>
  <c r="F12" i="5"/>
  <c r="D32" i="6"/>
  <c r="D31" i="6"/>
  <c r="D30" i="6"/>
  <c r="D29" i="6"/>
  <c r="D27" i="6"/>
  <c r="D26" i="6"/>
  <c r="D25" i="6"/>
  <c r="D20" i="6"/>
  <c r="D11" i="6"/>
  <c r="F13" i="5"/>
  <c r="D33" i="6"/>
  <c r="D12" i="6"/>
  <c r="F14" i="5"/>
  <c r="D13" i="6"/>
  <c r="F15" i="5"/>
  <c r="D14" i="6"/>
  <c r="F16" i="5"/>
  <c r="D15" i="6"/>
  <c r="F17" i="5"/>
  <c r="D16" i="6"/>
  <c r="F18" i="5"/>
  <c r="G16" i="6" l="1"/>
  <c r="G18" i="5"/>
  <c r="F16" i="6" s="1"/>
  <c r="G15" i="6"/>
  <c r="G17" i="5"/>
  <c r="F15" i="6" s="1"/>
  <c r="G14" i="6"/>
  <c r="G16" i="5"/>
  <c r="F14" i="6" s="1"/>
  <c r="G13" i="6"/>
  <c r="G15" i="5"/>
  <c r="F13" i="6" s="1"/>
  <c r="G33" i="6"/>
  <c r="G12" i="6"/>
  <c r="G14" i="5"/>
  <c r="G32" i="6"/>
  <c r="G31" i="6"/>
  <c r="G30" i="6"/>
  <c r="G29" i="6"/>
  <c r="G27" i="6"/>
  <c r="G26" i="6"/>
  <c r="G25" i="6"/>
  <c r="G20" i="6"/>
  <c r="G11" i="6"/>
  <c r="G13" i="5"/>
  <c r="G23" i="6"/>
  <c r="G22" i="6"/>
  <c r="G21" i="6"/>
  <c r="G19" i="6"/>
  <c r="G10" i="6"/>
  <c r="G12" i="5"/>
  <c r="G18" i="6"/>
  <c r="G9" i="6"/>
  <c r="G11" i="5"/>
  <c r="G8" i="6"/>
  <c r="G10" i="5"/>
  <c r="F8" i="6" s="1"/>
  <c r="G7" i="6"/>
  <c r="G9" i="5"/>
  <c r="F7" i="6" s="1"/>
  <c r="G6" i="6"/>
  <c r="G8" i="5"/>
  <c r="F6" i="6" s="1"/>
  <c r="G5" i="6"/>
  <c r="G7" i="5"/>
  <c r="F5" i="6" s="1"/>
  <c r="N89" i="3"/>
  <c r="O89" i="3" s="1"/>
  <c r="N76" i="3"/>
  <c r="N43" i="3"/>
  <c r="O43" i="3" s="1"/>
  <c r="N15" i="3"/>
  <c r="O15" i="3" s="1"/>
  <c r="O76" i="3" l="1"/>
  <c r="F18" i="6"/>
  <c r="F9" i="6"/>
  <c r="F23" i="6"/>
  <c r="F22" i="6"/>
  <c r="F21" i="6"/>
  <c r="F19" i="6"/>
  <c r="F10" i="6"/>
  <c r="F32" i="6"/>
  <c r="F31" i="6"/>
  <c r="F30" i="6"/>
  <c r="F29" i="6"/>
  <c r="F27" i="6"/>
  <c r="F26" i="6"/>
  <c r="F25" i="6"/>
  <c r="F20" i="6"/>
  <c r="F11" i="6"/>
  <c r="F33" i="6"/>
  <c r="F12" i="6"/>
  <c r="H87" i="3" l="1"/>
  <c r="I87" i="3" s="1"/>
  <c r="H86" i="3"/>
  <c r="I86" i="3" s="1"/>
  <c r="H9" i="3"/>
  <c r="I9" i="3" s="1"/>
  <c r="H105" i="3"/>
  <c r="I105" i="3" s="1"/>
  <c r="H104" i="3"/>
  <c r="I104" i="3" s="1"/>
  <c r="H103" i="3"/>
  <c r="I103" i="3" s="1"/>
  <c r="H102" i="3"/>
  <c r="H98" i="3"/>
  <c r="I98" i="3" s="1"/>
  <c r="H97" i="3"/>
  <c r="I97" i="3" s="1"/>
  <c r="H96" i="3"/>
  <c r="I96" i="3" s="1"/>
  <c r="H95" i="3"/>
  <c r="H90" i="3"/>
  <c r="I90" i="3" s="1"/>
  <c r="H88" i="3"/>
  <c r="I88" i="3" s="1"/>
  <c r="H81" i="3"/>
  <c r="I81" i="3" s="1"/>
  <c r="H80" i="3"/>
  <c r="I80" i="3" s="1"/>
  <c r="H79" i="3"/>
  <c r="H78" i="3"/>
  <c r="I78" i="3" s="1"/>
  <c r="H77" i="3"/>
  <c r="I77" i="3" s="1"/>
  <c r="H72" i="3"/>
  <c r="I72" i="3" s="1"/>
  <c r="H71" i="3"/>
  <c r="I71" i="3" s="1"/>
  <c r="H70" i="3"/>
  <c r="I70" i="3" s="1"/>
  <c r="H69" i="3"/>
  <c r="I69" i="3" s="1"/>
  <c r="H68" i="3"/>
  <c r="I68" i="3" s="1"/>
  <c r="H64" i="3"/>
  <c r="I64" i="3" s="1"/>
  <c r="H60" i="3"/>
  <c r="I60" i="3" s="1"/>
  <c r="H59" i="3"/>
  <c r="I59" i="3" s="1"/>
  <c r="H54" i="3"/>
  <c r="I54" i="3" s="1"/>
  <c r="H52" i="3"/>
  <c r="H51" i="3"/>
  <c r="I51" i="3" s="1"/>
  <c r="H50" i="3"/>
  <c r="I50" i="3" s="1"/>
  <c r="H49" i="3"/>
  <c r="I49" i="3" s="1"/>
  <c r="H45" i="3"/>
  <c r="I45" i="3" s="1"/>
  <c r="H44" i="3"/>
  <c r="I44" i="3" s="1"/>
  <c r="H36" i="3"/>
  <c r="I36" i="3" s="1"/>
  <c r="H35" i="3"/>
  <c r="I35" i="3" s="1"/>
  <c r="H34" i="3"/>
  <c r="I34" i="3" s="1"/>
  <c r="H33" i="3"/>
  <c r="I33" i="3" s="1"/>
  <c r="H32" i="3"/>
  <c r="I32" i="3" s="1"/>
  <c r="H31" i="3"/>
  <c r="I31" i="3" s="1"/>
  <c r="H27" i="3"/>
  <c r="I27" i="3" s="1"/>
  <c r="H24" i="3"/>
  <c r="I24" i="3" s="1"/>
  <c r="H23" i="3"/>
  <c r="I23" i="3" s="1"/>
  <c r="H19" i="3"/>
  <c r="I19" i="3" s="1"/>
  <c r="H18" i="3"/>
  <c r="I18" i="3" s="1"/>
  <c r="H16" i="3"/>
  <c r="I16" i="3" s="1"/>
  <c r="H10" i="3"/>
  <c r="I10" i="3" s="1"/>
  <c r="H6" i="3"/>
  <c r="I6" i="3" s="1"/>
  <c r="H91" i="3"/>
  <c r="I91" i="3" s="1"/>
  <c r="H63" i="3"/>
  <c r="I63" i="3" s="1"/>
  <c r="H62" i="3"/>
  <c r="I62" i="3" s="1"/>
  <c r="H61" i="3"/>
  <c r="I61" i="3" s="1"/>
  <c r="H53" i="3"/>
  <c r="I53" i="3" s="1"/>
  <c r="H42" i="3"/>
  <c r="I42" i="3" s="1"/>
  <c r="H41" i="3"/>
  <c r="I41" i="3" s="1"/>
  <c r="H40" i="3"/>
  <c r="I40" i="3" s="1"/>
  <c r="H26" i="3"/>
  <c r="I26" i="3" s="1"/>
  <c r="H25" i="3"/>
  <c r="I25" i="3" s="1"/>
  <c r="H17" i="3"/>
  <c r="I17" i="3" s="1"/>
  <c r="H8" i="3"/>
  <c r="I8" i="3" s="1"/>
  <c r="H58" i="3"/>
  <c r="I58" i="3" s="1"/>
  <c r="H14" i="3"/>
  <c r="I14" i="3" s="1"/>
  <c r="H7" i="3"/>
  <c r="I7" i="3" s="1"/>
  <c r="L7" i="3" l="1"/>
  <c r="B6" i="4"/>
  <c r="I20" i="3"/>
  <c r="L14" i="3"/>
  <c r="B11" i="4"/>
  <c r="I65" i="3"/>
  <c r="L58" i="3"/>
  <c r="L8" i="3"/>
  <c r="L17" i="3"/>
  <c r="L25" i="3"/>
  <c r="L26" i="3"/>
  <c r="B9" i="4"/>
  <c r="I46" i="3"/>
  <c r="L40" i="3"/>
  <c r="L41" i="3"/>
  <c r="L42" i="3"/>
  <c r="L53" i="3"/>
  <c r="L61" i="3"/>
  <c r="L62" i="3"/>
  <c r="L63" i="3"/>
  <c r="L91" i="3"/>
  <c r="B5" i="4"/>
  <c r="I11" i="3"/>
  <c r="L6" i="3"/>
  <c r="L10" i="3"/>
  <c r="L16" i="3"/>
  <c r="L18" i="3"/>
  <c r="L19" i="3"/>
  <c r="B7" i="4"/>
  <c r="I28" i="3"/>
  <c r="L23" i="3"/>
  <c r="L24" i="3"/>
  <c r="L27" i="3"/>
  <c r="B8" i="4"/>
  <c r="I37" i="3"/>
  <c r="L31" i="3"/>
  <c r="L32" i="3"/>
  <c r="L33" i="3"/>
  <c r="L34" i="3"/>
  <c r="L35" i="3"/>
  <c r="L36" i="3"/>
  <c r="L44" i="3"/>
  <c r="L45" i="3"/>
  <c r="B10" i="4"/>
  <c r="I55" i="3"/>
  <c r="L49" i="3"/>
  <c r="L50" i="3"/>
  <c r="L51" i="3"/>
  <c r="L54" i="3"/>
  <c r="L59" i="3"/>
  <c r="L60" i="3"/>
  <c r="L64" i="3"/>
  <c r="B12" i="4"/>
  <c r="I73" i="3"/>
  <c r="L68" i="3"/>
  <c r="L69" i="3"/>
  <c r="L70" i="3"/>
  <c r="L71" i="3"/>
  <c r="L72" i="3"/>
  <c r="L77" i="3"/>
  <c r="B13" i="4"/>
  <c r="I82" i="3"/>
  <c r="L78" i="3"/>
  <c r="L80" i="3"/>
  <c r="L81" i="3"/>
  <c r="L88" i="3"/>
  <c r="L90" i="3"/>
  <c r="L96" i="3"/>
  <c r="B15" i="4"/>
  <c r="I99" i="3"/>
  <c r="L97" i="3"/>
  <c r="L98" i="3"/>
  <c r="L103" i="3"/>
  <c r="B16" i="4"/>
  <c r="I106" i="3"/>
  <c r="L104" i="3"/>
  <c r="L105" i="3"/>
  <c r="L9" i="3"/>
  <c r="B14" i="4"/>
  <c r="I92" i="3"/>
  <c r="L86" i="3"/>
  <c r="L87" i="3"/>
  <c r="N87" i="3" l="1"/>
  <c r="O87" i="3" s="1"/>
  <c r="D14" i="4"/>
  <c r="L92" i="3"/>
  <c r="N86" i="3"/>
  <c r="N9" i="3"/>
  <c r="O9" i="3" s="1"/>
  <c r="N105" i="3"/>
  <c r="O105" i="3" s="1"/>
  <c r="N104" i="3"/>
  <c r="O104" i="3" s="1"/>
  <c r="D16" i="4"/>
  <c r="L106" i="3"/>
  <c r="N103" i="3"/>
  <c r="N98" i="3"/>
  <c r="O98" i="3" s="1"/>
  <c r="N97" i="3"/>
  <c r="O97" i="3" s="1"/>
  <c r="D15" i="4"/>
  <c r="L99" i="3"/>
  <c r="N96" i="3"/>
  <c r="N90" i="3"/>
  <c r="O90" i="3" s="1"/>
  <c r="N88" i="3"/>
  <c r="O88" i="3" s="1"/>
  <c r="N81" i="3"/>
  <c r="O81" i="3" s="1"/>
  <c r="N80" i="3"/>
  <c r="O80" i="3" s="1"/>
  <c r="N78" i="3"/>
  <c r="O78" i="3" s="1"/>
  <c r="D13" i="4"/>
  <c r="L82" i="3"/>
  <c r="N77" i="3"/>
  <c r="N72" i="3"/>
  <c r="O72" i="3" s="1"/>
  <c r="N71" i="3"/>
  <c r="O71" i="3" s="1"/>
  <c r="N70" i="3"/>
  <c r="O70" i="3" s="1"/>
  <c r="N69" i="3"/>
  <c r="O69" i="3" s="1"/>
  <c r="D12" i="4"/>
  <c r="L73" i="3"/>
  <c r="N68" i="3"/>
  <c r="N64" i="3"/>
  <c r="O64" i="3" s="1"/>
  <c r="N60" i="3"/>
  <c r="O60" i="3" s="1"/>
  <c r="N59" i="3"/>
  <c r="O59" i="3" s="1"/>
  <c r="N54" i="3"/>
  <c r="O54" i="3" s="1"/>
  <c r="N51" i="3"/>
  <c r="O51" i="3" s="1"/>
  <c r="N50" i="3"/>
  <c r="O50" i="3" s="1"/>
  <c r="D10" i="4"/>
  <c r="L55" i="3"/>
  <c r="N49" i="3"/>
  <c r="N45" i="3"/>
  <c r="O45" i="3" s="1"/>
  <c r="N44" i="3"/>
  <c r="O44" i="3" s="1"/>
  <c r="N36" i="3"/>
  <c r="O36" i="3" s="1"/>
  <c r="N35" i="3"/>
  <c r="O35" i="3" s="1"/>
  <c r="N34" i="3"/>
  <c r="O34" i="3" s="1"/>
  <c r="N33" i="3"/>
  <c r="O33" i="3" s="1"/>
  <c r="N32" i="3"/>
  <c r="O32" i="3" s="1"/>
  <c r="D8" i="4"/>
  <c r="L37" i="3"/>
  <c r="N31" i="3"/>
  <c r="N27" i="3"/>
  <c r="O27" i="3" s="1"/>
  <c r="N24" i="3"/>
  <c r="O24" i="3" s="1"/>
  <c r="D7" i="4"/>
  <c r="L28" i="3"/>
  <c r="N23" i="3"/>
  <c r="N19" i="3"/>
  <c r="O19" i="3" s="1"/>
  <c r="N18" i="3"/>
  <c r="O18" i="3" s="1"/>
  <c r="N16" i="3"/>
  <c r="O16" i="3" s="1"/>
  <c r="N10" i="3"/>
  <c r="O10" i="3" s="1"/>
  <c r="D5" i="4"/>
  <c r="L11" i="3"/>
  <c r="N6" i="3"/>
  <c r="B17" i="4"/>
  <c r="N91" i="3"/>
  <c r="O91" i="3" s="1"/>
  <c r="N63" i="3"/>
  <c r="O63" i="3" s="1"/>
  <c r="N62" i="3"/>
  <c r="O62" i="3" s="1"/>
  <c r="N61" i="3"/>
  <c r="O61" i="3" s="1"/>
  <c r="N53" i="3"/>
  <c r="O53" i="3" s="1"/>
  <c r="N42" i="3"/>
  <c r="O42" i="3" s="1"/>
  <c r="N41" i="3"/>
  <c r="O41" i="3" s="1"/>
  <c r="D9" i="4"/>
  <c r="L46" i="3"/>
  <c r="N40" i="3"/>
  <c r="N26" i="3"/>
  <c r="O26" i="3" s="1"/>
  <c r="N25" i="3"/>
  <c r="O25" i="3" s="1"/>
  <c r="N17" i="3"/>
  <c r="O17" i="3" s="1"/>
  <c r="N8" i="3"/>
  <c r="O8" i="3" s="1"/>
  <c r="D11" i="4"/>
  <c r="L65" i="3"/>
  <c r="N58" i="3"/>
  <c r="D6" i="4"/>
  <c r="L20" i="3"/>
  <c r="N14" i="3"/>
  <c r="N7" i="3"/>
  <c r="O7" i="3" s="1"/>
  <c r="E6" i="4" l="1"/>
  <c r="N20" i="3"/>
  <c r="O14" i="3"/>
  <c r="E11" i="4"/>
  <c r="N65" i="3"/>
  <c r="O58" i="3"/>
  <c r="E9" i="4"/>
  <c r="N46" i="3"/>
  <c r="O40" i="3"/>
  <c r="E5" i="4"/>
  <c r="N11" i="3"/>
  <c r="O6" i="3"/>
  <c r="D17" i="4"/>
  <c r="E7" i="4"/>
  <c r="N28" i="3"/>
  <c r="O23" i="3"/>
  <c r="E8" i="4"/>
  <c r="N37" i="3"/>
  <c r="O31" i="3"/>
  <c r="E10" i="4"/>
  <c r="N55" i="3"/>
  <c r="O49" i="3"/>
  <c r="E12" i="4"/>
  <c r="N73" i="3"/>
  <c r="O68" i="3"/>
  <c r="E13" i="4"/>
  <c r="N82" i="3"/>
  <c r="O77" i="3"/>
  <c r="E15" i="4"/>
  <c r="N99" i="3"/>
  <c r="O96" i="3"/>
  <c r="E16" i="4"/>
  <c r="N106" i="3"/>
  <c r="O103" i="3"/>
  <c r="E14" i="4"/>
  <c r="N92" i="3"/>
  <c r="O86" i="3"/>
  <c r="F14" i="4" l="1"/>
  <c r="O92" i="3"/>
  <c r="F16" i="4"/>
  <c r="O106" i="3"/>
  <c r="F15" i="4"/>
  <c r="O99" i="3"/>
  <c r="F13" i="4"/>
  <c r="O82" i="3"/>
  <c r="F12" i="4"/>
  <c r="O73" i="3"/>
  <c r="F10" i="4"/>
  <c r="O55" i="3"/>
  <c r="F8" i="4"/>
  <c r="O37" i="3"/>
  <c r="F7" i="4"/>
  <c r="O28" i="3"/>
  <c r="F5" i="4"/>
  <c r="O11" i="3"/>
  <c r="E17" i="4"/>
  <c r="F9" i="4"/>
  <c r="O46" i="3"/>
  <c r="F11" i="4"/>
  <c r="O65" i="3"/>
  <c r="F6" i="4"/>
  <c r="O20" i="3"/>
  <c r="O108" i="3" l="1"/>
  <c r="F17" i="4"/>
  <c r="F18" i="4" l="1"/>
  <c r="F19" i="4" s="1"/>
  <c r="F20" i="4" l="1"/>
  <c r="F2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4" authorId="0" shapeId="0" xr:uid="{00000000-0006-0000-0200-000001000000}">
      <text>
        <r>
          <rPr>
            <sz val="10"/>
            <rFont val="Arial"/>
            <family val="2"/>
          </rPr>
          <t>Select or confirm the staff band. Unit rate is populated using VLOOKUP from Role Rates and the 2026 AfC Pay Scales where applicable.</t>
        </r>
      </text>
    </comment>
    <comment ref="H4" authorId="0" shapeId="0" xr:uid="{00000000-0006-0000-0200-000002000000}">
      <text>
        <r>
          <rPr>
            <sz val="10"/>
            <rFont val="Arial"/>
            <family val="2"/>
          </rPr>
          <t>VLOOKUP-derived rate. AfC roles use Staff Band; Local / non-AfC roles use Role / provider mapping in Role Rates. Replace with locally approved commercial rates as needed.</t>
        </r>
      </text>
    </comment>
    <comment ref="H6" authorId="0" shapeId="0" xr:uid="{00000000-0006-0000-0200-000003000000}">
      <text>
        <r>
          <rPr>
            <sz val="10"/>
            <rFont val="Arial"/>
            <family val="2"/>
          </rPr>
          <t>Illustrative unit rate. Replace with local finance-approved rate. See Sources tab.</t>
        </r>
      </text>
    </comment>
    <comment ref="H7" authorId="0" shapeId="0" xr:uid="{00000000-0006-0000-0200-000004000000}">
      <text>
        <r>
          <rPr>
            <sz val="10"/>
            <rFont val="Arial"/>
            <family val="2"/>
          </rPr>
          <t>Illustrative unit rate. Replace with local finance-approved rate. See Sources tab.</t>
        </r>
      </text>
    </comment>
    <comment ref="H8" authorId="0" shapeId="0" xr:uid="{00000000-0006-0000-0200-000005000000}">
      <text>
        <r>
          <rPr>
            <sz val="10"/>
            <rFont val="Arial"/>
            <family val="2"/>
          </rPr>
          <t>Illustrative unit rate. Replace with local finance-approved rate. See Sources tab.</t>
        </r>
      </text>
    </comment>
    <comment ref="H9" authorId="0" shapeId="0" xr:uid="{00000000-0006-0000-0200-000006000000}">
      <text>
        <r>
          <rPr>
            <sz val="10"/>
            <rFont val="Arial"/>
            <family val="2"/>
          </rPr>
          <t>Illustrative unit rate. Replace with local finance-approved rate. See Sources tab.</t>
        </r>
      </text>
    </comment>
    <comment ref="H10" authorId="0" shapeId="0" xr:uid="{00000000-0006-0000-0200-000007000000}">
      <text>
        <r>
          <rPr>
            <sz val="10"/>
            <rFont val="Arial"/>
            <family val="2"/>
          </rPr>
          <t>Illustrative unit rate. Replace with local finance-approved rate. See Sources tab.</t>
        </r>
      </text>
    </comment>
    <comment ref="H14" authorId="0" shapeId="0" xr:uid="{00000000-0006-0000-0200-000008000000}">
      <text>
        <r>
          <rPr>
            <sz val="10"/>
            <rFont val="Arial"/>
            <family val="2"/>
          </rPr>
          <t>Illustrative unit rate. Replace with local finance-approved rate. See Sources tab.</t>
        </r>
      </text>
    </comment>
    <comment ref="K14" authorId="0" shapeId="0" xr:uid="{00000000-0006-0000-0200-00004F000000}">
      <text>
        <r>
          <rPr>
            <sz val="10"/>
            <rFont val="Arial"/>
            <family val="2"/>
          </rPr>
          <t>Default linked to Project Setup. Override locally if a different overhead applies to this line.</t>
        </r>
      </text>
    </comment>
    <comment ref="M14" authorId="0" shapeId="0" xr:uid="{00000000-0006-0000-0200-00008C000000}">
      <text>
        <r>
          <rPr>
            <sz val="10"/>
            <rFont val="Arial"/>
            <family val="2"/>
          </rPr>
          <t>Use only where locally approved. For revenue share/royalty mechanisms, document terms in Assumptions Log.</t>
        </r>
      </text>
    </comment>
    <comment ref="Q14" authorId="0" shapeId="0" xr:uid="{00000000-0006-0000-0200-0000C9000000}">
      <text>
        <r>
          <rPr>
            <sz val="10"/>
            <rFont val="Arial"/>
            <family val="2"/>
          </rPr>
          <t>Record source of rate, assumption, exclusion, sponsor dependency or approval route.</t>
        </r>
      </text>
    </comment>
    <comment ref="H15" authorId="0" shapeId="0" xr:uid="{00000000-0006-0000-0200-000009000000}">
      <text>
        <r>
          <rPr>
            <sz val="10"/>
            <rFont val="Arial"/>
            <family val="2"/>
          </rPr>
          <t>Illustrative unit rate. Replace with local finance-approved rate. See Sources tab.</t>
        </r>
      </text>
    </comment>
    <comment ref="K15" authorId="0" shapeId="0" xr:uid="{00000000-0006-0000-0200-000050000000}">
      <text>
        <r>
          <rPr>
            <sz val="10"/>
            <rFont val="Arial"/>
            <family val="2"/>
          </rPr>
          <t>Default linked to Project Setup. Override locally if a different overhead applies to this line.</t>
        </r>
      </text>
    </comment>
    <comment ref="M15" authorId="0" shapeId="0" xr:uid="{00000000-0006-0000-0200-00008D000000}">
      <text>
        <r>
          <rPr>
            <sz val="10"/>
            <rFont val="Arial"/>
            <family val="2"/>
          </rPr>
          <t>Use only where locally approved. For revenue share/royalty mechanisms, document terms in Assumptions Log.</t>
        </r>
      </text>
    </comment>
    <comment ref="Q15" authorId="0" shapeId="0" xr:uid="{00000000-0006-0000-0200-0000CA000000}">
      <text>
        <r>
          <rPr>
            <sz val="10"/>
            <rFont val="Arial"/>
            <family val="2"/>
          </rPr>
          <t>Record source of rate, assumption, exclusion, sponsor dependency or approval route.</t>
        </r>
      </text>
    </comment>
    <comment ref="H16" authorId="0" shapeId="0" xr:uid="{00000000-0006-0000-0200-00000A000000}">
      <text>
        <r>
          <rPr>
            <sz val="10"/>
            <rFont val="Arial"/>
            <family val="2"/>
          </rPr>
          <t>Illustrative unit rate. Replace with local finance-approved rate. See Sources tab.</t>
        </r>
      </text>
    </comment>
    <comment ref="K16" authorId="0" shapeId="0" xr:uid="{00000000-0006-0000-0200-000051000000}">
      <text>
        <r>
          <rPr>
            <sz val="10"/>
            <rFont val="Arial"/>
            <family val="2"/>
          </rPr>
          <t>Default linked to Project Setup. Override locally if a different overhead applies to this line.</t>
        </r>
      </text>
    </comment>
    <comment ref="M16" authorId="0" shapeId="0" xr:uid="{00000000-0006-0000-0200-00008E000000}">
      <text>
        <r>
          <rPr>
            <sz val="10"/>
            <rFont val="Arial"/>
            <family val="2"/>
          </rPr>
          <t>Use only where locally approved. For revenue share/royalty mechanisms, document terms in Assumptions Log.</t>
        </r>
      </text>
    </comment>
    <comment ref="Q16" authorId="0" shapeId="0" xr:uid="{00000000-0006-0000-0200-0000CB000000}">
      <text>
        <r>
          <rPr>
            <sz val="10"/>
            <rFont val="Arial"/>
            <family val="2"/>
          </rPr>
          <t>Record source of rate, assumption, exclusion, sponsor dependency or approval route.</t>
        </r>
      </text>
    </comment>
    <comment ref="H17" authorId="0" shapeId="0" xr:uid="{00000000-0006-0000-0200-00000B000000}">
      <text>
        <r>
          <rPr>
            <sz val="10"/>
            <rFont val="Arial"/>
            <family val="2"/>
          </rPr>
          <t>Illustrative unit rate. Replace with local finance-approved rate. See Sources tab.</t>
        </r>
      </text>
    </comment>
    <comment ref="K17" authorId="0" shapeId="0" xr:uid="{00000000-0006-0000-0200-000052000000}">
      <text>
        <r>
          <rPr>
            <sz val="10"/>
            <rFont val="Arial"/>
            <family val="2"/>
          </rPr>
          <t>Default linked to Project Setup. Override locally if a different overhead applies to this line.</t>
        </r>
      </text>
    </comment>
    <comment ref="M17" authorId="0" shapeId="0" xr:uid="{00000000-0006-0000-0200-00008F000000}">
      <text>
        <r>
          <rPr>
            <sz val="10"/>
            <rFont val="Arial"/>
            <family val="2"/>
          </rPr>
          <t>Use only where locally approved. For revenue share/royalty mechanisms, document terms in Assumptions Log.</t>
        </r>
      </text>
    </comment>
    <comment ref="Q17" authorId="0" shapeId="0" xr:uid="{00000000-0006-0000-0200-0000CC000000}">
      <text>
        <r>
          <rPr>
            <sz val="10"/>
            <rFont val="Arial"/>
            <family val="2"/>
          </rPr>
          <t>Record source of rate, assumption, exclusion, sponsor dependency or approval route.</t>
        </r>
      </text>
    </comment>
    <comment ref="H18" authorId="0" shapeId="0" xr:uid="{00000000-0006-0000-0200-00000C000000}">
      <text>
        <r>
          <rPr>
            <sz val="10"/>
            <rFont val="Arial"/>
            <family val="2"/>
          </rPr>
          <t>Illustrative unit rate. Replace with local finance-approved rate. See Sources tab.</t>
        </r>
      </text>
    </comment>
    <comment ref="K18" authorId="0" shapeId="0" xr:uid="{00000000-0006-0000-0200-000053000000}">
      <text>
        <r>
          <rPr>
            <sz val="10"/>
            <rFont val="Arial"/>
            <family val="2"/>
          </rPr>
          <t>Default linked to Project Setup. Override locally if a different overhead applies to this line.</t>
        </r>
      </text>
    </comment>
    <comment ref="M18" authorId="0" shapeId="0" xr:uid="{00000000-0006-0000-0200-000090000000}">
      <text>
        <r>
          <rPr>
            <sz val="10"/>
            <rFont val="Arial"/>
            <family val="2"/>
          </rPr>
          <t>Use only where locally approved. For revenue share/royalty mechanisms, document terms in Assumptions Log.</t>
        </r>
      </text>
    </comment>
    <comment ref="Q18" authorId="0" shapeId="0" xr:uid="{00000000-0006-0000-0200-0000CD000000}">
      <text>
        <r>
          <rPr>
            <sz val="10"/>
            <rFont val="Arial"/>
            <family val="2"/>
          </rPr>
          <t>Record source of rate, assumption, exclusion, sponsor dependency or approval route.</t>
        </r>
      </text>
    </comment>
    <comment ref="H19" authorId="0" shapeId="0" xr:uid="{00000000-0006-0000-0200-00000D000000}">
      <text>
        <r>
          <rPr>
            <sz val="10"/>
            <rFont val="Arial"/>
            <family val="2"/>
          </rPr>
          <t>Illustrative unit rate. Replace with local finance-approved rate. See Sources tab.</t>
        </r>
      </text>
    </comment>
    <comment ref="K19" authorId="0" shapeId="0" xr:uid="{00000000-0006-0000-0200-000054000000}">
      <text>
        <r>
          <rPr>
            <sz val="10"/>
            <rFont val="Arial"/>
            <family val="2"/>
          </rPr>
          <t>Default linked to Project Setup. Override locally if a different overhead applies to this line.</t>
        </r>
      </text>
    </comment>
    <comment ref="M19" authorId="0" shapeId="0" xr:uid="{00000000-0006-0000-0200-000091000000}">
      <text>
        <r>
          <rPr>
            <sz val="10"/>
            <rFont val="Arial"/>
            <family val="2"/>
          </rPr>
          <t>Use only where locally approved. For revenue share/royalty mechanisms, document terms in Assumptions Log.</t>
        </r>
      </text>
    </comment>
    <comment ref="Q19" authorId="0" shapeId="0" xr:uid="{00000000-0006-0000-0200-0000CE000000}">
      <text>
        <r>
          <rPr>
            <sz val="10"/>
            <rFont val="Arial"/>
            <family val="2"/>
          </rPr>
          <t>Record source of rate, assumption, exclusion, sponsor dependency or approval route.</t>
        </r>
      </text>
    </comment>
    <comment ref="H23" authorId="0" shapeId="0" xr:uid="{00000000-0006-0000-0200-00000E000000}">
      <text>
        <r>
          <rPr>
            <sz val="10"/>
            <rFont val="Arial"/>
            <family val="2"/>
          </rPr>
          <t>Illustrative unit rate. Replace with local finance-approved rate. See Sources tab.</t>
        </r>
      </text>
    </comment>
    <comment ref="K23" authorId="0" shapeId="0" xr:uid="{00000000-0006-0000-0200-000055000000}">
      <text>
        <r>
          <rPr>
            <sz val="10"/>
            <rFont val="Arial"/>
            <family val="2"/>
          </rPr>
          <t>Default linked to Project Setup. Override locally if a different overhead applies to this line.</t>
        </r>
      </text>
    </comment>
    <comment ref="M23" authorId="0" shapeId="0" xr:uid="{00000000-0006-0000-0200-000092000000}">
      <text>
        <r>
          <rPr>
            <sz val="10"/>
            <rFont val="Arial"/>
            <family val="2"/>
          </rPr>
          <t>Use only where locally approved. For revenue share/royalty mechanisms, document terms in Assumptions Log.</t>
        </r>
      </text>
    </comment>
    <comment ref="Q23" authorId="0" shapeId="0" xr:uid="{00000000-0006-0000-0200-0000CF000000}">
      <text>
        <r>
          <rPr>
            <sz val="10"/>
            <rFont val="Arial"/>
            <family val="2"/>
          </rPr>
          <t>Record source of rate, assumption, exclusion, sponsor dependency or approval route.</t>
        </r>
      </text>
    </comment>
    <comment ref="H24" authorId="0" shapeId="0" xr:uid="{00000000-0006-0000-0200-00000F000000}">
      <text>
        <r>
          <rPr>
            <sz val="10"/>
            <rFont val="Arial"/>
            <family val="2"/>
          </rPr>
          <t>Illustrative unit rate. Replace with local finance-approved rate. See Sources tab.</t>
        </r>
      </text>
    </comment>
    <comment ref="K24" authorId="0" shapeId="0" xr:uid="{00000000-0006-0000-0200-000056000000}">
      <text>
        <r>
          <rPr>
            <sz val="10"/>
            <rFont val="Arial"/>
            <family val="2"/>
          </rPr>
          <t>Default linked to Project Setup. Override locally if a different overhead applies to this line.</t>
        </r>
      </text>
    </comment>
    <comment ref="M24" authorId="0" shapeId="0" xr:uid="{00000000-0006-0000-0200-000093000000}">
      <text>
        <r>
          <rPr>
            <sz val="10"/>
            <rFont val="Arial"/>
            <family val="2"/>
          </rPr>
          <t>Use only where locally approved. For revenue share/royalty mechanisms, document terms in Assumptions Log.</t>
        </r>
      </text>
    </comment>
    <comment ref="Q24" authorId="0" shapeId="0" xr:uid="{00000000-0006-0000-0200-0000D0000000}">
      <text>
        <r>
          <rPr>
            <sz val="10"/>
            <rFont val="Arial"/>
            <family val="2"/>
          </rPr>
          <t>Record source of rate, assumption, exclusion, sponsor dependency or approval route.</t>
        </r>
      </text>
    </comment>
    <comment ref="H25" authorId="0" shapeId="0" xr:uid="{00000000-0006-0000-0200-000010000000}">
      <text>
        <r>
          <rPr>
            <sz val="10"/>
            <rFont val="Arial"/>
            <family val="2"/>
          </rPr>
          <t>Illustrative unit rate. Replace with local finance-approved rate. See Sources tab.</t>
        </r>
      </text>
    </comment>
    <comment ref="K25" authorId="0" shapeId="0" xr:uid="{00000000-0006-0000-0200-000057000000}">
      <text>
        <r>
          <rPr>
            <sz val="10"/>
            <rFont val="Arial"/>
            <family val="2"/>
          </rPr>
          <t>Default linked to Project Setup. Override locally if a different overhead applies to this line.</t>
        </r>
      </text>
    </comment>
    <comment ref="M25" authorId="0" shapeId="0" xr:uid="{00000000-0006-0000-0200-000094000000}">
      <text>
        <r>
          <rPr>
            <sz val="10"/>
            <rFont val="Arial"/>
            <family val="2"/>
          </rPr>
          <t>Use only where locally approved. For revenue share/royalty mechanisms, document terms in Assumptions Log.</t>
        </r>
      </text>
    </comment>
    <comment ref="Q25" authorId="0" shapeId="0" xr:uid="{00000000-0006-0000-0200-0000D1000000}">
      <text>
        <r>
          <rPr>
            <sz val="10"/>
            <rFont val="Arial"/>
            <family val="2"/>
          </rPr>
          <t>Record source of rate, assumption, exclusion, sponsor dependency or approval route.</t>
        </r>
      </text>
    </comment>
    <comment ref="H26" authorId="0" shapeId="0" xr:uid="{00000000-0006-0000-0200-000011000000}">
      <text>
        <r>
          <rPr>
            <sz val="10"/>
            <rFont val="Arial"/>
            <family val="2"/>
          </rPr>
          <t>Illustrative unit rate. Replace with local finance-approved rate. See Sources tab.</t>
        </r>
      </text>
    </comment>
    <comment ref="K26" authorId="0" shapeId="0" xr:uid="{00000000-0006-0000-0200-000058000000}">
      <text>
        <r>
          <rPr>
            <sz val="10"/>
            <rFont val="Arial"/>
            <family val="2"/>
          </rPr>
          <t>Default linked to Project Setup. Override locally if a different overhead applies to this line.</t>
        </r>
      </text>
    </comment>
    <comment ref="M26" authorId="0" shapeId="0" xr:uid="{00000000-0006-0000-0200-000095000000}">
      <text>
        <r>
          <rPr>
            <sz val="10"/>
            <rFont val="Arial"/>
            <family val="2"/>
          </rPr>
          <t>Use only where locally approved. For revenue share/royalty mechanisms, document terms in Assumptions Log.</t>
        </r>
      </text>
    </comment>
    <comment ref="Q26" authorId="0" shapeId="0" xr:uid="{00000000-0006-0000-0200-0000D2000000}">
      <text>
        <r>
          <rPr>
            <sz val="10"/>
            <rFont val="Arial"/>
            <family val="2"/>
          </rPr>
          <t>Record source of rate, assumption, exclusion, sponsor dependency or approval route.</t>
        </r>
      </text>
    </comment>
    <comment ref="H27" authorId="0" shapeId="0" xr:uid="{00000000-0006-0000-0200-000012000000}">
      <text>
        <r>
          <rPr>
            <sz val="10"/>
            <rFont val="Arial"/>
            <family val="2"/>
          </rPr>
          <t>Illustrative unit rate. Replace with local finance-approved rate. See Sources tab.</t>
        </r>
      </text>
    </comment>
    <comment ref="J27" authorId="0" shapeId="0" xr:uid="{00000000-0006-0000-0200-000045000000}">
      <text>
        <r>
          <rPr>
            <sz val="10"/>
            <rFont val="Arial"/>
            <family val="2"/>
          </rPr>
          <t>Illustrative pass-through/non-staff cost. Validate against current supplier, SDE/TRE or cloud pricing before use. See Sources tab.</t>
        </r>
      </text>
    </comment>
    <comment ref="K27" authorId="0" shapeId="0" xr:uid="{00000000-0006-0000-0200-000059000000}">
      <text>
        <r>
          <rPr>
            <sz val="10"/>
            <rFont val="Arial"/>
            <family val="2"/>
          </rPr>
          <t>Default linked to Project Setup. Override locally if a different overhead applies to this line.</t>
        </r>
      </text>
    </comment>
    <comment ref="M27" authorId="0" shapeId="0" xr:uid="{00000000-0006-0000-0200-000096000000}">
      <text>
        <r>
          <rPr>
            <sz val="10"/>
            <rFont val="Arial"/>
            <family val="2"/>
          </rPr>
          <t>Use only where locally approved. For revenue share/royalty mechanisms, document terms in Assumptions Log.</t>
        </r>
      </text>
    </comment>
    <comment ref="Q27" authorId="0" shapeId="0" xr:uid="{00000000-0006-0000-0200-0000D3000000}">
      <text>
        <r>
          <rPr>
            <sz val="10"/>
            <rFont val="Arial"/>
            <family val="2"/>
          </rPr>
          <t>Record source of rate, assumption, exclusion, sponsor dependency or approval route.</t>
        </r>
      </text>
    </comment>
    <comment ref="H31" authorId="0" shapeId="0" xr:uid="{00000000-0006-0000-0200-000013000000}">
      <text>
        <r>
          <rPr>
            <sz val="10"/>
            <rFont val="Arial"/>
            <family val="2"/>
          </rPr>
          <t>Illustrative unit rate. Replace with local finance-approved rate. See Sources tab.</t>
        </r>
      </text>
    </comment>
    <comment ref="J31" authorId="0" shapeId="0" xr:uid="{00000000-0006-0000-0200-000046000000}">
      <text>
        <r>
          <rPr>
            <sz val="10"/>
            <rFont val="Arial"/>
            <family val="2"/>
          </rPr>
          <t>Illustrative pass-through/non-staff cost. Validate against current supplier, SDE/TRE or cloud pricing before use. See Sources tab.</t>
        </r>
      </text>
    </comment>
    <comment ref="K31" authorId="0" shapeId="0" xr:uid="{00000000-0006-0000-0200-00005A000000}">
      <text>
        <r>
          <rPr>
            <sz val="10"/>
            <rFont val="Arial"/>
            <family val="2"/>
          </rPr>
          <t>Default linked to Project Setup. Override locally if a different overhead applies to this line.</t>
        </r>
      </text>
    </comment>
    <comment ref="M31" authorId="0" shapeId="0" xr:uid="{00000000-0006-0000-0200-000097000000}">
      <text>
        <r>
          <rPr>
            <sz val="10"/>
            <rFont val="Arial"/>
            <family val="2"/>
          </rPr>
          <t>Use only where locally approved. For revenue share/royalty mechanisms, document terms in Assumptions Log.</t>
        </r>
      </text>
    </comment>
    <comment ref="Q31" authorId="0" shapeId="0" xr:uid="{00000000-0006-0000-0200-0000D4000000}">
      <text>
        <r>
          <rPr>
            <sz val="10"/>
            <rFont val="Arial"/>
            <family val="2"/>
          </rPr>
          <t>Record source of rate, assumption, exclusion, sponsor dependency or approval route.</t>
        </r>
      </text>
    </comment>
    <comment ref="H32" authorId="0" shapeId="0" xr:uid="{00000000-0006-0000-0200-000014000000}">
      <text>
        <r>
          <rPr>
            <sz val="10"/>
            <rFont val="Arial"/>
            <family val="2"/>
          </rPr>
          <t>Illustrative unit rate. Replace with local finance-approved rate. See Sources tab.</t>
        </r>
      </text>
    </comment>
    <comment ref="J32" authorId="0" shapeId="0" xr:uid="{00000000-0006-0000-0200-000047000000}">
      <text>
        <r>
          <rPr>
            <sz val="10"/>
            <rFont val="Arial"/>
            <family val="2"/>
          </rPr>
          <t>Illustrative pass-through/non-staff cost. Validate against current supplier, SDE/TRE or cloud pricing before use. See Sources tab.</t>
        </r>
      </text>
    </comment>
    <comment ref="K32" authorId="0" shapeId="0" xr:uid="{00000000-0006-0000-0200-00005B000000}">
      <text>
        <r>
          <rPr>
            <sz val="10"/>
            <rFont val="Arial"/>
            <family val="2"/>
          </rPr>
          <t>Default linked to Project Setup. Override locally if a different overhead applies to this line.</t>
        </r>
      </text>
    </comment>
    <comment ref="M32" authorId="0" shapeId="0" xr:uid="{00000000-0006-0000-0200-000098000000}">
      <text>
        <r>
          <rPr>
            <sz val="10"/>
            <rFont val="Arial"/>
            <family val="2"/>
          </rPr>
          <t>Use only where locally approved. For revenue share/royalty mechanisms, document terms in Assumptions Log.</t>
        </r>
      </text>
    </comment>
    <comment ref="Q32" authorId="0" shapeId="0" xr:uid="{00000000-0006-0000-0200-0000D5000000}">
      <text>
        <r>
          <rPr>
            <sz val="10"/>
            <rFont val="Arial"/>
            <family val="2"/>
          </rPr>
          <t>Record source of rate, assumption, exclusion, sponsor dependency or approval route.</t>
        </r>
      </text>
    </comment>
    <comment ref="H33" authorId="0" shapeId="0" xr:uid="{00000000-0006-0000-0200-000015000000}">
      <text>
        <r>
          <rPr>
            <sz val="10"/>
            <rFont val="Arial"/>
            <family val="2"/>
          </rPr>
          <t>Illustrative unit rate. Replace with local finance-approved rate. See Sources tab.</t>
        </r>
      </text>
    </comment>
    <comment ref="J33" authorId="0" shapeId="0" xr:uid="{00000000-0006-0000-0200-000048000000}">
      <text>
        <r>
          <rPr>
            <sz val="10"/>
            <rFont val="Arial"/>
            <family val="2"/>
          </rPr>
          <t>Illustrative pass-through/non-staff cost. Validate against current supplier, SDE/TRE or cloud pricing before use. See Sources tab.</t>
        </r>
      </text>
    </comment>
    <comment ref="K33" authorId="0" shapeId="0" xr:uid="{00000000-0006-0000-0200-00005C000000}">
      <text>
        <r>
          <rPr>
            <sz val="10"/>
            <rFont val="Arial"/>
            <family val="2"/>
          </rPr>
          <t>Default linked to Project Setup. Override locally if a different overhead applies to this line.</t>
        </r>
      </text>
    </comment>
    <comment ref="M33" authorId="0" shapeId="0" xr:uid="{00000000-0006-0000-0200-000099000000}">
      <text>
        <r>
          <rPr>
            <sz val="10"/>
            <rFont val="Arial"/>
            <family val="2"/>
          </rPr>
          <t>Use only where locally approved. For revenue share/royalty mechanisms, document terms in Assumptions Log.</t>
        </r>
      </text>
    </comment>
    <comment ref="Q33" authorId="0" shapeId="0" xr:uid="{00000000-0006-0000-0200-0000D6000000}">
      <text>
        <r>
          <rPr>
            <sz val="10"/>
            <rFont val="Arial"/>
            <family val="2"/>
          </rPr>
          <t>Record source of rate, assumption, exclusion, sponsor dependency or approval route.</t>
        </r>
      </text>
    </comment>
    <comment ref="H34" authorId="0" shapeId="0" xr:uid="{00000000-0006-0000-0200-000016000000}">
      <text>
        <r>
          <rPr>
            <sz val="10"/>
            <rFont val="Arial"/>
            <family val="2"/>
          </rPr>
          <t>Illustrative unit rate. Replace with local finance-approved rate. See Sources tab.</t>
        </r>
      </text>
    </comment>
    <comment ref="J34" authorId="0" shapeId="0" xr:uid="{00000000-0006-0000-0200-000049000000}">
      <text>
        <r>
          <rPr>
            <sz val="10"/>
            <rFont val="Arial"/>
            <family val="2"/>
          </rPr>
          <t>Illustrative pass-through/non-staff cost. Validate against current supplier, SDE/TRE or cloud pricing before use. See Sources tab.</t>
        </r>
      </text>
    </comment>
    <comment ref="K34" authorId="0" shapeId="0" xr:uid="{00000000-0006-0000-0200-00005D000000}">
      <text>
        <r>
          <rPr>
            <sz val="10"/>
            <rFont val="Arial"/>
            <family val="2"/>
          </rPr>
          <t>Default linked to Project Setup. Override locally if a different overhead applies to this line.</t>
        </r>
      </text>
    </comment>
    <comment ref="M34" authorId="0" shapeId="0" xr:uid="{00000000-0006-0000-0200-00009A000000}">
      <text>
        <r>
          <rPr>
            <sz val="10"/>
            <rFont val="Arial"/>
            <family val="2"/>
          </rPr>
          <t>Use only where locally approved. For revenue share/royalty mechanisms, document terms in Assumptions Log.</t>
        </r>
      </text>
    </comment>
    <comment ref="Q34" authorId="0" shapeId="0" xr:uid="{00000000-0006-0000-0200-0000D7000000}">
      <text>
        <r>
          <rPr>
            <sz val="10"/>
            <rFont val="Arial"/>
            <family val="2"/>
          </rPr>
          <t>Record source of rate, assumption, exclusion, sponsor dependency or approval route.</t>
        </r>
      </text>
    </comment>
    <comment ref="H35" authorId="0" shapeId="0" xr:uid="{00000000-0006-0000-0200-000017000000}">
      <text>
        <r>
          <rPr>
            <sz val="10"/>
            <rFont val="Arial"/>
            <family val="2"/>
          </rPr>
          <t>Illustrative unit rate. Replace with local finance-approved rate. See Sources tab.</t>
        </r>
      </text>
    </comment>
    <comment ref="K35" authorId="0" shapeId="0" xr:uid="{00000000-0006-0000-0200-00005E000000}">
      <text>
        <r>
          <rPr>
            <sz val="10"/>
            <rFont val="Arial"/>
            <family val="2"/>
          </rPr>
          <t>Default linked to Project Setup. Override locally if a different overhead applies to this line.</t>
        </r>
      </text>
    </comment>
    <comment ref="M35" authorId="0" shapeId="0" xr:uid="{00000000-0006-0000-0200-00009B000000}">
      <text>
        <r>
          <rPr>
            <sz val="10"/>
            <rFont val="Arial"/>
            <family val="2"/>
          </rPr>
          <t>Use only where locally approved. For revenue share/royalty mechanisms, document terms in Assumptions Log.</t>
        </r>
      </text>
    </comment>
    <comment ref="Q35" authorId="0" shapeId="0" xr:uid="{00000000-0006-0000-0200-0000D8000000}">
      <text>
        <r>
          <rPr>
            <sz val="10"/>
            <rFont val="Arial"/>
            <family val="2"/>
          </rPr>
          <t>Record source of rate, assumption, exclusion, sponsor dependency or approval route.</t>
        </r>
      </text>
    </comment>
    <comment ref="H36" authorId="0" shapeId="0" xr:uid="{00000000-0006-0000-0200-000018000000}">
      <text>
        <r>
          <rPr>
            <sz val="10"/>
            <rFont val="Arial"/>
            <family val="2"/>
          </rPr>
          <t>Illustrative unit rate. Replace with local finance-approved rate. See Sources tab.</t>
        </r>
      </text>
    </comment>
    <comment ref="J36" authorId="0" shapeId="0" xr:uid="{00000000-0006-0000-0200-00004A000000}">
      <text>
        <r>
          <rPr>
            <sz val="10"/>
            <rFont val="Arial"/>
            <family val="2"/>
          </rPr>
          <t>Illustrative pass-through/non-staff cost. Validate against current supplier, SDE/TRE or cloud pricing before use. See Sources tab.</t>
        </r>
      </text>
    </comment>
    <comment ref="K36" authorId="0" shapeId="0" xr:uid="{00000000-0006-0000-0200-00005F000000}">
      <text>
        <r>
          <rPr>
            <sz val="10"/>
            <rFont val="Arial"/>
            <family val="2"/>
          </rPr>
          <t>Default linked to Project Setup. Override locally if a different overhead applies to this line.</t>
        </r>
      </text>
    </comment>
    <comment ref="M36" authorId="0" shapeId="0" xr:uid="{00000000-0006-0000-0200-00009C000000}">
      <text>
        <r>
          <rPr>
            <sz val="10"/>
            <rFont val="Arial"/>
            <family val="2"/>
          </rPr>
          <t>Use only where locally approved. For revenue share/royalty mechanisms, document terms in Assumptions Log.</t>
        </r>
      </text>
    </comment>
    <comment ref="Q36" authorId="0" shapeId="0" xr:uid="{00000000-0006-0000-0200-0000D9000000}">
      <text>
        <r>
          <rPr>
            <sz val="10"/>
            <rFont val="Arial"/>
            <family val="2"/>
          </rPr>
          <t>Record source of rate, assumption, exclusion, sponsor dependency or approval route.</t>
        </r>
      </text>
    </comment>
    <comment ref="H40" authorId="0" shapeId="0" xr:uid="{00000000-0006-0000-0200-000019000000}">
      <text>
        <r>
          <rPr>
            <sz val="10"/>
            <rFont val="Arial"/>
            <family val="2"/>
          </rPr>
          <t>Illustrative unit rate. Replace with local finance-approved rate. See Sources tab.</t>
        </r>
      </text>
    </comment>
    <comment ref="K40" authorId="0" shapeId="0" xr:uid="{00000000-0006-0000-0200-000060000000}">
      <text>
        <r>
          <rPr>
            <sz val="10"/>
            <rFont val="Arial"/>
            <family val="2"/>
          </rPr>
          <t>Default linked to Project Setup. Override locally if a different overhead applies to this line.</t>
        </r>
      </text>
    </comment>
    <comment ref="M40" authorId="0" shapeId="0" xr:uid="{00000000-0006-0000-0200-00009D000000}">
      <text>
        <r>
          <rPr>
            <sz val="10"/>
            <rFont val="Arial"/>
            <family val="2"/>
          </rPr>
          <t>Use only where locally approved. For revenue share/royalty mechanisms, document terms in Assumptions Log.</t>
        </r>
      </text>
    </comment>
    <comment ref="Q40" authorId="0" shapeId="0" xr:uid="{00000000-0006-0000-0200-0000DA000000}">
      <text>
        <r>
          <rPr>
            <sz val="10"/>
            <rFont val="Arial"/>
            <family val="2"/>
          </rPr>
          <t>Record source of rate, assumption, exclusion, sponsor dependency or approval route.</t>
        </r>
      </text>
    </comment>
    <comment ref="H41" authorId="0" shapeId="0" xr:uid="{00000000-0006-0000-0200-00001A000000}">
      <text>
        <r>
          <rPr>
            <sz val="10"/>
            <rFont val="Arial"/>
            <family val="2"/>
          </rPr>
          <t>Illustrative unit rate. Replace with local finance-approved rate. See Sources tab.</t>
        </r>
      </text>
    </comment>
    <comment ref="K41" authorId="0" shapeId="0" xr:uid="{00000000-0006-0000-0200-000061000000}">
      <text>
        <r>
          <rPr>
            <sz val="10"/>
            <rFont val="Arial"/>
            <family val="2"/>
          </rPr>
          <t>Default linked to Project Setup. Override locally if a different overhead applies to this line.</t>
        </r>
      </text>
    </comment>
    <comment ref="M41" authorId="0" shapeId="0" xr:uid="{00000000-0006-0000-0200-00009E000000}">
      <text>
        <r>
          <rPr>
            <sz val="10"/>
            <rFont val="Arial"/>
            <family val="2"/>
          </rPr>
          <t>Use only where locally approved. For revenue share/royalty mechanisms, document terms in Assumptions Log.</t>
        </r>
      </text>
    </comment>
    <comment ref="Q41" authorId="0" shapeId="0" xr:uid="{00000000-0006-0000-0200-0000DB000000}">
      <text>
        <r>
          <rPr>
            <sz val="10"/>
            <rFont val="Arial"/>
            <family val="2"/>
          </rPr>
          <t>Record source of rate, assumption, exclusion, sponsor dependency or approval route.</t>
        </r>
      </text>
    </comment>
    <comment ref="H42" authorId="0" shapeId="0" xr:uid="{00000000-0006-0000-0200-00001B000000}">
      <text>
        <r>
          <rPr>
            <sz val="10"/>
            <rFont val="Arial"/>
            <family val="2"/>
          </rPr>
          <t>Illustrative unit rate. Replace with local finance-approved rate. See Sources tab.</t>
        </r>
      </text>
    </comment>
    <comment ref="K42" authorId="0" shapeId="0" xr:uid="{00000000-0006-0000-0200-000062000000}">
      <text>
        <r>
          <rPr>
            <sz val="10"/>
            <rFont val="Arial"/>
            <family val="2"/>
          </rPr>
          <t>Default linked to Project Setup. Override locally if a different overhead applies to this line.</t>
        </r>
      </text>
    </comment>
    <comment ref="M42" authorId="0" shapeId="0" xr:uid="{00000000-0006-0000-0200-00009F000000}">
      <text>
        <r>
          <rPr>
            <sz val="10"/>
            <rFont val="Arial"/>
            <family val="2"/>
          </rPr>
          <t>Use only where locally approved. For revenue share/royalty mechanisms, document terms in Assumptions Log.</t>
        </r>
      </text>
    </comment>
    <comment ref="Q42" authorId="0" shapeId="0" xr:uid="{00000000-0006-0000-0200-0000DC000000}">
      <text>
        <r>
          <rPr>
            <sz val="10"/>
            <rFont val="Arial"/>
            <family val="2"/>
          </rPr>
          <t>Record source of rate, assumption, exclusion, sponsor dependency or approval route.</t>
        </r>
      </text>
    </comment>
    <comment ref="H43" authorId="0" shapeId="0" xr:uid="{00000000-0006-0000-0200-00001C000000}">
      <text>
        <r>
          <rPr>
            <sz val="10"/>
            <rFont val="Arial"/>
            <family val="2"/>
          </rPr>
          <t>Illustrative unit rate. Replace with local finance-approved rate. See Sources tab.</t>
        </r>
      </text>
    </comment>
    <comment ref="J43" authorId="0" shapeId="0" xr:uid="{00000000-0006-0000-0200-00004B000000}">
      <text>
        <r>
          <rPr>
            <sz val="10"/>
            <rFont val="Arial"/>
            <family val="2"/>
          </rPr>
          <t>Illustrative pass-through/non-staff cost. Validate against current supplier, SDE/TRE or cloud pricing before use. See Sources tab.</t>
        </r>
      </text>
    </comment>
    <comment ref="K43" authorId="0" shapeId="0" xr:uid="{00000000-0006-0000-0200-000063000000}">
      <text>
        <r>
          <rPr>
            <sz val="10"/>
            <rFont val="Arial"/>
            <family val="2"/>
          </rPr>
          <t>Default linked to Project Setup. Override locally if a different overhead applies to this line.</t>
        </r>
      </text>
    </comment>
    <comment ref="M43" authorId="0" shapeId="0" xr:uid="{00000000-0006-0000-0200-0000A0000000}">
      <text>
        <r>
          <rPr>
            <sz val="10"/>
            <rFont val="Arial"/>
            <family val="2"/>
          </rPr>
          <t>Use only where locally approved. For revenue share/royalty mechanisms, document terms in Assumptions Log.</t>
        </r>
      </text>
    </comment>
    <comment ref="Q43" authorId="0" shapeId="0" xr:uid="{00000000-0006-0000-0200-0000DD000000}">
      <text>
        <r>
          <rPr>
            <sz val="10"/>
            <rFont val="Arial"/>
            <family val="2"/>
          </rPr>
          <t>Record source of rate, assumption, exclusion, sponsor dependency or approval route.</t>
        </r>
      </text>
    </comment>
    <comment ref="H44" authorId="0" shapeId="0" xr:uid="{00000000-0006-0000-0200-00001D000000}">
      <text>
        <r>
          <rPr>
            <sz val="10"/>
            <rFont val="Arial"/>
            <family val="2"/>
          </rPr>
          <t>Illustrative unit rate. Replace with local finance-approved rate. See Sources tab.</t>
        </r>
      </text>
    </comment>
    <comment ref="K44" authorId="0" shapeId="0" xr:uid="{00000000-0006-0000-0200-000064000000}">
      <text>
        <r>
          <rPr>
            <sz val="10"/>
            <rFont val="Arial"/>
            <family val="2"/>
          </rPr>
          <t>Default linked to Project Setup. Override locally if a different overhead applies to this line.</t>
        </r>
      </text>
    </comment>
    <comment ref="M44" authorId="0" shapeId="0" xr:uid="{00000000-0006-0000-0200-0000A1000000}">
      <text>
        <r>
          <rPr>
            <sz val="10"/>
            <rFont val="Arial"/>
            <family val="2"/>
          </rPr>
          <t>Use only where locally approved. For revenue share/royalty mechanisms, document terms in Assumptions Log.</t>
        </r>
      </text>
    </comment>
    <comment ref="Q44" authorId="0" shapeId="0" xr:uid="{00000000-0006-0000-0200-0000DE000000}">
      <text>
        <r>
          <rPr>
            <sz val="10"/>
            <rFont val="Arial"/>
            <family val="2"/>
          </rPr>
          <t>Record source of rate, assumption, exclusion, sponsor dependency or approval route.</t>
        </r>
      </text>
    </comment>
    <comment ref="H45" authorId="0" shapeId="0" xr:uid="{00000000-0006-0000-0200-00001E000000}">
      <text>
        <r>
          <rPr>
            <sz val="10"/>
            <rFont val="Arial"/>
            <family val="2"/>
          </rPr>
          <t>Illustrative unit rate. Replace with local finance-approved rate. See Sources tab.</t>
        </r>
      </text>
    </comment>
    <comment ref="K45" authorId="0" shapeId="0" xr:uid="{00000000-0006-0000-0200-000065000000}">
      <text>
        <r>
          <rPr>
            <sz val="10"/>
            <rFont val="Arial"/>
            <family val="2"/>
          </rPr>
          <t>Default linked to Project Setup. Override locally if a different overhead applies to this line.</t>
        </r>
      </text>
    </comment>
    <comment ref="M45" authorId="0" shapeId="0" xr:uid="{00000000-0006-0000-0200-0000A2000000}">
      <text>
        <r>
          <rPr>
            <sz val="10"/>
            <rFont val="Arial"/>
            <family val="2"/>
          </rPr>
          <t>Use only where locally approved. For revenue share/royalty mechanisms, document terms in Assumptions Log.</t>
        </r>
      </text>
    </comment>
    <comment ref="Q45" authorId="0" shapeId="0" xr:uid="{00000000-0006-0000-0200-0000DF000000}">
      <text>
        <r>
          <rPr>
            <sz val="10"/>
            <rFont val="Arial"/>
            <family val="2"/>
          </rPr>
          <t>Record source of rate, assumption, exclusion, sponsor dependency or approval route.</t>
        </r>
      </text>
    </comment>
    <comment ref="H49" authorId="0" shapeId="0" xr:uid="{00000000-0006-0000-0200-00001F000000}">
      <text>
        <r>
          <rPr>
            <sz val="10"/>
            <rFont val="Arial"/>
            <family val="2"/>
          </rPr>
          <t>Illustrative unit rate. Replace with local finance-approved rate. See Sources tab.</t>
        </r>
      </text>
    </comment>
    <comment ref="K49" authorId="0" shapeId="0" xr:uid="{00000000-0006-0000-0200-000066000000}">
      <text>
        <r>
          <rPr>
            <sz val="10"/>
            <rFont val="Arial"/>
            <family val="2"/>
          </rPr>
          <t>Default linked to Project Setup. Override locally if a different overhead applies to this line.</t>
        </r>
      </text>
    </comment>
    <comment ref="M49" authorId="0" shapeId="0" xr:uid="{00000000-0006-0000-0200-0000A3000000}">
      <text>
        <r>
          <rPr>
            <sz val="10"/>
            <rFont val="Arial"/>
            <family val="2"/>
          </rPr>
          <t>Use only where locally approved. For revenue share/royalty mechanisms, document terms in Assumptions Log.</t>
        </r>
      </text>
    </comment>
    <comment ref="Q49" authorId="0" shapeId="0" xr:uid="{00000000-0006-0000-0200-0000E0000000}">
      <text>
        <r>
          <rPr>
            <sz val="10"/>
            <rFont val="Arial"/>
            <family val="2"/>
          </rPr>
          <t>Record source of rate, assumption, exclusion, sponsor dependency or approval route.</t>
        </r>
      </text>
    </comment>
    <comment ref="H50" authorId="0" shapeId="0" xr:uid="{00000000-0006-0000-0200-000020000000}">
      <text>
        <r>
          <rPr>
            <sz val="10"/>
            <rFont val="Arial"/>
            <family val="2"/>
          </rPr>
          <t>Illustrative unit rate. Replace with local finance-approved rate. See Sources tab.</t>
        </r>
      </text>
    </comment>
    <comment ref="K50" authorId="0" shapeId="0" xr:uid="{00000000-0006-0000-0200-000067000000}">
      <text>
        <r>
          <rPr>
            <sz val="10"/>
            <rFont val="Arial"/>
            <family val="2"/>
          </rPr>
          <t>Default linked to Project Setup. Override locally if a different overhead applies to this line.</t>
        </r>
      </text>
    </comment>
    <comment ref="M50" authorId="0" shapeId="0" xr:uid="{00000000-0006-0000-0200-0000A4000000}">
      <text>
        <r>
          <rPr>
            <sz val="10"/>
            <rFont val="Arial"/>
            <family val="2"/>
          </rPr>
          <t>Use only where locally approved. For revenue share/royalty mechanisms, document terms in Assumptions Log.</t>
        </r>
      </text>
    </comment>
    <comment ref="Q50" authorId="0" shapeId="0" xr:uid="{00000000-0006-0000-0200-0000E1000000}">
      <text>
        <r>
          <rPr>
            <sz val="10"/>
            <rFont val="Arial"/>
            <family val="2"/>
          </rPr>
          <t>Record source of rate, assumption, exclusion, sponsor dependency or approval route.</t>
        </r>
      </text>
    </comment>
    <comment ref="H51" authorId="0" shapeId="0" xr:uid="{00000000-0006-0000-0200-000021000000}">
      <text>
        <r>
          <rPr>
            <sz val="10"/>
            <rFont val="Arial"/>
            <family val="2"/>
          </rPr>
          <t>Illustrative unit rate. Replace with local finance-approved rate. See Sources tab.</t>
        </r>
      </text>
    </comment>
    <comment ref="K51" authorId="0" shapeId="0" xr:uid="{00000000-0006-0000-0200-000068000000}">
      <text>
        <r>
          <rPr>
            <sz val="10"/>
            <rFont val="Arial"/>
            <family val="2"/>
          </rPr>
          <t>Default linked to Project Setup. Override locally if a different overhead applies to this line.</t>
        </r>
      </text>
    </comment>
    <comment ref="M51" authorId="0" shapeId="0" xr:uid="{00000000-0006-0000-0200-0000A5000000}">
      <text>
        <r>
          <rPr>
            <sz val="10"/>
            <rFont val="Arial"/>
            <family val="2"/>
          </rPr>
          <t>Use only where locally approved. For revenue share/royalty mechanisms, document terms in Assumptions Log.</t>
        </r>
      </text>
    </comment>
    <comment ref="Q51" authorId="0" shapeId="0" xr:uid="{00000000-0006-0000-0200-0000E2000000}">
      <text>
        <r>
          <rPr>
            <sz val="10"/>
            <rFont val="Arial"/>
            <family val="2"/>
          </rPr>
          <t>Record source of rate, assumption, exclusion, sponsor dependency or approval route.</t>
        </r>
      </text>
    </comment>
    <comment ref="H52" authorId="0" shapeId="0" xr:uid="{00000000-0006-0000-0200-000022000000}">
      <text>
        <r>
          <rPr>
            <sz val="10"/>
            <rFont val="Arial"/>
            <family val="2"/>
          </rPr>
          <t>Illustrative unit rate. Replace with local finance-approved rate. See Sources tab.</t>
        </r>
      </text>
    </comment>
    <comment ref="K52" authorId="0" shapeId="0" xr:uid="{00000000-0006-0000-0200-000069000000}">
      <text>
        <r>
          <rPr>
            <sz val="10"/>
            <rFont val="Arial"/>
            <family val="2"/>
          </rPr>
          <t>Default linked to Project Setup. Override locally if a different overhead applies to this line.</t>
        </r>
      </text>
    </comment>
    <comment ref="M52" authorId="0" shapeId="0" xr:uid="{00000000-0006-0000-0200-0000A6000000}">
      <text>
        <r>
          <rPr>
            <sz val="10"/>
            <rFont val="Arial"/>
            <family val="2"/>
          </rPr>
          <t>Use only where locally approved. For revenue share/royalty mechanisms, document terms in Assumptions Log.</t>
        </r>
      </text>
    </comment>
    <comment ref="Q52" authorId="0" shapeId="0" xr:uid="{00000000-0006-0000-0200-0000E3000000}">
      <text>
        <r>
          <rPr>
            <sz val="10"/>
            <rFont val="Arial"/>
            <family val="2"/>
          </rPr>
          <t>Record source of rate, assumption, exclusion, sponsor dependency or approval route.</t>
        </r>
      </text>
    </comment>
    <comment ref="H53" authorId="0" shapeId="0" xr:uid="{00000000-0006-0000-0200-000023000000}">
      <text>
        <r>
          <rPr>
            <sz val="10"/>
            <rFont val="Arial"/>
            <family val="2"/>
          </rPr>
          <t>Illustrative unit rate. Replace with local finance-approved rate. See Sources tab.</t>
        </r>
      </text>
    </comment>
    <comment ref="K53" authorId="0" shapeId="0" xr:uid="{00000000-0006-0000-0200-00006A000000}">
      <text>
        <r>
          <rPr>
            <sz val="10"/>
            <rFont val="Arial"/>
            <family val="2"/>
          </rPr>
          <t>Default linked to Project Setup. Override locally if a different overhead applies to this line.</t>
        </r>
      </text>
    </comment>
    <comment ref="M53" authorId="0" shapeId="0" xr:uid="{00000000-0006-0000-0200-0000A7000000}">
      <text>
        <r>
          <rPr>
            <sz val="10"/>
            <rFont val="Arial"/>
            <family val="2"/>
          </rPr>
          <t>Use only where locally approved. For revenue share/royalty mechanisms, document terms in Assumptions Log.</t>
        </r>
      </text>
    </comment>
    <comment ref="Q53" authorId="0" shapeId="0" xr:uid="{00000000-0006-0000-0200-0000E4000000}">
      <text>
        <r>
          <rPr>
            <sz val="10"/>
            <rFont val="Arial"/>
            <family val="2"/>
          </rPr>
          <t>Record source of rate, assumption, exclusion, sponsor dependency or approval route.</t>
        </r>
      </text>
    </comment>
    <comment ref="H54" authorId="0" shapeId="0" xr:uid="{00000000-0006-0000-0200-000024000000}">
      <text>
        <r>
          <rPr>
            <sz val="10"/>
            <rFont val="Arial"/>
            <family val="2"/>
          </rPr>
          <t>Illustrative unit rate. Replace with local finance-approved rate. See Sources tab.</t>
        </r>
      </text>
    </comment>
    <comment ref="K54" authorId="0" shapeId="0" xr:uid="{00000000-0006-0000-0200-00006B000000}">
      <text>
        <r>
          <rPr>
            <sz val="10"/>
            <rFont val="Arial"/>
            <family val="2"/>
          </rPr>
          <t>Default linked to Project Setup. Override locally if a different overhead applies to this line.</t>
        </r>
      </text>
    </comment>
    <comment ref="M54" authorId="0" shapeId="0" xr:uid="{00000000-0006-0000-0200-0000A8000000}">
      <text>
        <r>
          <rPr>
            <sz val="10"/>
            <rFont val="Arial"/>
            <family val="2"/>
          </rPr>
          <t>Use only where locally approved. For revenue share/royalty mechanisms, document terms in Assumptions Log.</t>
        </r>
      </text>
    </comment>
    <comment ref="Q54" authorId="0" shapeId="0" xr:uid="{00000000-0006-0000-0200-0000E5000000}">
      <text>
        <r>
          <rPr>
            <sz val="10"/>
            <rFont val="Arial"/>
            <family val="2"/>
          </rPr>
          <t>Record source of rate, assumption, exclusion, sponsor dependency or approval route.</t>
        </r>
      </text>
    </comment>
    <comment ref="H58" authorId="0" shapeId="0" xr:uid="{00000000-0006-0000-0200-000025000000}">
      <text>
        <r>
          <rPr>
            <sz val="10"/>
            <rFont val="Arial"/>
            <family val="2"/>
          </rPr>
          <t>Illustrative unit rate. Replace with local finance-approved rate. See Sources tab.</t>
        </r>
      </text>
    </comment>
    <comment ref="K58" authorId="0" shapeId="0" xr:uid="{00000000-0006-0000-0200-00006C000000}">
      <text>
        <r>
          <rPr>
            <sz val="10"/>
            <rFont val="Arial"/>
            <family val="2"/>
          </rPr>
          <t>Default linked to Project Setup. Override locally if a different overhead applies to this line.</t>
        </r>
      </text>
    </comment>
    <comment ref="M58" authorId="0" shapeId="0" xr:uid="{00000000-0006-0000-0200-0000A9000000}">
      <text>
        <r>
          <rPr>
            <sz val="10"/>
            <rFont val="Arial"/>
            <family val="2"/>
          </rPr>
          <t>Use only where locally approved. For revenue share/royalty mechanisms, document terms in Assumptions Log.</t>
        </r>
      </text>
    </comment>
    <comment ref="Q58" authorId="0" shapeId="0" xr:uid="{00000000-0006-0000-0200-0000E6000000}">
      <text>
        <r>
          <rPr>
            <sz val="10"/>
            <rFont val="Arial"/>
            <family val="2"/>
          </rPr>
          <t>Record source of rate, assumption, exclusion, sponsor dependency or approval route.</t>
        </r>
      </text>
    </comment>
    <comment ref="H59" authorId="0" shapeId="0" xr:uid="{00000000-0006-0000-0200-000026000000}">
      <text>
        <r>
          <rPr>
            <sz val="10"/>
            <rFont val="Arial"/>
            <family val="2"/>
          </rPr>
          <t>Illustrative unit rate. Replace with local finance-approved rate. See Sources tab.</t>
        </r>
      </text>
    </comment>
    <comment ref="K59" authorId="0" shapeId="0" xr:uid="{00000000-0006-0000-0200-00006D000000}">
      <text>
        <r>
          <rPr>
            <sz val="10"/>
            <rFont val="Arial"/>
            <family val="2"/>
          </rPr>
          <t>Default linked to Project Setup. Override locally if a different overhead applies to this line.</t>
        </r>
      </text>
    </comment>
    <comment ref="M59" authorId="0" shapeId="0" xr:uid="{00000000-0006-0000-0200-0000AA000000}">
      <text>
        <r>
          <rPr>
            <sz val="10"/>
            <rFont val="Arial"/>
            <family val="2"/>
          </rPr>
          <t>Use only where locally approved. For revenue share/royalty mechanisms, document terms in Assumptions Log.</t>
        </r>
      </text>
    </comment>
    <comment ref="Q59" authorId="0" shapeId="0" xr:uid="{00000000-0006-0000-0200-0000E7000000}">
      <text>
        <r>
          <rPr>
            <sz val="10"/>
            <rFont val="Arial"/>
            <family val="2"/>
          </rPr>
          <t>Record source of rate, assumption, exclusion, sponsor dependency or approval route.</t>
        </r>
      </text>
    </comment>
    <comment ref="H60" authorId="0" shapeId="0" xr:uid="{00000000-0006-0000-0200-000027000000}">
      <text>
        <r>
          <rPr>
            <sz val="10"/>
            <rFont val="Arial"/>
            <family val="2"/>
          </rPr>
          <t>Illustrative unit rate. Replace with local finance-approved rate. See Sources tab.</t>
        </r>
      </text>
    </comment>
    <comment ref="K60" authorId="0" shapeId="0" xr:uid="{00000000-0006-0000-0200-00006E000000}">
      <text>
        <r>
          <rPr>
            <sz val="10"/>
            <rFont val="Arial"/>
            <family val="2"/>
          </rPr>
          <t>Default linked to Project Setup. Override locally if a different overhead applies to this line.</t>
        </r>
      </text>
    </comment>
    <comment ref="M60" authorId="0" shapeId="0" xr:uid="{00000000-0006-0000-0200-0000AB000000}">
      <text>
        <r>
          <rPr>
            <sz val="10"/>
            <rFont val="Arial"/>
            <family val="2"/>
          </rPr>
          <t>Use only where locally approved. For revenue share/royalty mechanisms, document terms in Assumptions Log.</t>
        </r>
      </text>
    </comment>
    <comment ref="Q60" authorId="0" shapeId="0" xr:uid="{00000000-0006-0000-0200-0000E8000000}">
      <text>
        <r>
          <rPr>
            <sz val="10"/>
            <rFont val="Arial"/>
            <family val="2"/>
          </rPr>
          <t>Record source of rate, assumption, exclusion, sponsor dependency or approval route.</t>
        </r>
      </text>
    </comment>
    <comment ref="H61" authorId="0" shapeId="0" xr:uid="{00000000-0006-0000-0200-000028000000}">
      <text>
        <r>
          <rPr>
            <sz val="10"/>
            <rFont val="Arial"/>
            <family val="2"/>
          </rPr>
          <t>Illustrative unit rate. Replace with local finance-approved rate. See Sources tab.</t>
        </r>
      </text>
    </comment>
    <comment ref="K61" authorId="0" shapeId="0" xr:uid="{00000000-0006-0000-0200-00006F000000}">
      <text>
        <r>
          <rPr>
            <sz val="10"/>
            <rFont val="Arial"/>
            <family val="2"/>
          </rPr>
          <t>Default linked to Project Setup. Override locally if a different overhead applies to this line.</t>
        </r>
      </text>
    </comment>
    <comment ref="M61" authorId="0" shapeId="0" xr:uid="{00000000-0006-0000-0200-0000AC000000}">
      <text>
        <r>
          <rPr>
            <sz val="10"/>
            <rFont val="Arial"/>
            <family val="2"/>
          </rPr>
          <t>Use only where locally approved. For revenue share/royalty mechanisms, document terms in Assumptions Log.</t>
        </r>
      </text>
    </comment>
    <comment ref="Q61" authorId="0" shapeId="0" xr:uid="{00000000-0006-0000-0200-0000E9000000}">
      <text>
        <r>
          <rPr>
            <sz val="10"/>
            <rFont val="Arial"/>
            <family val="2"/>
          </rPr>
          <t>Record source of rate, assumption, exclusion, sponsor dependency or approval route.</t>
        </r>
      </text>
    </comment>
    <comment ref="H62" authorId="0" shapeId="0" xr:uid="{00000000-0006-0000-0200-000029000000}">
      <text>
        <r>
          <rPr>
            <sz val="10"/>
            <rFont val="Arial"/>
            <family val="2"/>
          </rPr>
          <t>Illustrative unit rate. Replace with local finance-approved rate. See Sources tab.</t>
        </r>
      </text>
    </comment>
    <comment ref="K62" authorId="0" shapeId="0" xr:uid="{00000000-0006-0000-0200-000070000000}">
      <text>
        <r>
          <rPr>
            <sz val="10"/>
            <rFont val="Arial"/>
            <family val="2"/>
          </rPr>
          <t>Default linked to Project Setup. Override locally if a different overhead applies to this line.</t>
        </r>
      </text>
    </comment>
    <comment ref="M62" authorId="0" shapeId="0" xr:uid="{00000000-0006-0000-0200-0000AD000000}">
      <text>
        <r>
          <rPr>
            <sz val="10"/>
            <rFont val="Arial"/>
            <family val="2"/>
          </rPr>
          <t>Use only where locally approved. For revenue share/royalty mechanisms, document terms in Assumptions Log.</t>
        </r>
      </text>
    </comment>
    <comment ref="Q62" authorId="0" shapeId="0" xr:uid="{00000000-0006-0000-0200-0000EA000000}">
      <text>
        <r>
          <rPr>
            <sz val="10"/>
            <rFont val="Arial"/>
            <family val="2"/>
          </rPr>
          <t>Record source of rate, assumption, exclusion, sponsor dependency or approval route.</t>
        </r>
      </text>
    </comment>
    <comment ref="H63" authorId="0" shapeId="0" xr:uid="{00000000-0006-0000-0200-00002A000000}">
      <text>
        <r>
          <rPr>
            <sz val="10"/>
            <rFont val="Arial"/>
            <family val="2"/>
          </rPr>
          <t>Illustrative unit rate. Replace with local finance-approved rate. See Sources tab.</t>
        </r>
      </text>
    </comment>
    <comment ref="K63" authorId="0" shapeId="0" xr:uid="{00000000-0006-0000-0200-000071000000}">
      <text>
        <r>
          <rPr>
            <sz val="10"/>
            <rFont val="Arial"/>
            <family val="2"/>
          </rPr>
          <t>Default linked to Project Setup. Override locally if a different overhead applies to this line.</t>
        </r>
      </text>
    </comment>
    <comment ref="M63" authorId="0" shapeId="0" xr:uid="{00000000-0006-0000-0200-0000AE000000}">
      <text>
        <r>
          <rPr>
            <sz val="10"/>
            <rFont val="Arial"/>
            <family val="2"/>
          </rPr>
          <t>Use only where locally approved. For revenue share/royalty mechanisms, document terms in Assumptions Log.</t>
        </r>
      </text>
    </comment>
    <comment ref="Q63" authorId="0" shapeId="0" xr:uid="{00000000-0006-0000-0200-0000EB000000}">
      <text>
        <r>
          <rPr>
            <sz val="10"/>
            <rFont val="Arial"/>
            <family val="2"/>
          </rPr>
          <t>Record source of rate, assumption, exclusion, sponsor dependency or approval route.</t>
        </r>
      </text>
    </comment>
    <comment ref="H64" authorId="0" shapeId="0" xr:uid="{00000000-0006-0000-0200-00002B000000}">
      <text>
        <r>
          <rPr>
            <sz val="10"/>
            <rFont val="Arial"/>
            <family val="2"/>
          </rPr>
          <t>Illustrative unit rate. Replace with local finance-approved rate. See Sources tab.</t>
        </r>
      </text>
    </comment>
    <comment ref="K64" authorId="0" shapeId="0" xr:uid="{00000000-0006-0000-0200-000072000000}">
      <text>
        <r>
          <rPr>
            <sz val="10"/>
            <rFont val="Arial"/>
            <family val="2"/>
          </rPr>
          <t>Default linked to Project Setup. Override locally if a different overhead applies to this line.</t>
        </r>
      </text>
    </comment>
    <comment ref="M64" authorId="0" shapeId="0" xr:uid="{00000000-0006-0000-0200-0000AF000000}">
      <text>
        <r>
          <rPr>
            <sz val="10"/>
            <rFont val="Arial"/>
            <family val="2"/>
          </rPr>
          <t>Use only where locally approved. For revenue share/royalty mechanisms, document terms in Assumptions Log.</t>
        </r>
      </text>
    </comment>
    <comment ref="Q64" authorId="0" shapeId="0" xr:uid="{00000000-0006-0000-0200-0000EC000000}">
      <text>
        <r>
          <rPr>
            <sz val="10"/>
            <rFont val="Arial"/>
            <family val="2"/>
          </rPr>
          <t>Record source of rate, assumption, exclusion, sponsor dependency or approval route.</t>
        </r>
      </text>
    </comment>
    <comment ref="H68" authorId="0" shapeId="0" xr:uid="{00000000-0006-0000-0200-00002C000000}">
      <text>
        <r>
          <rPr>
            <sz val="10"/>
            <rFont val="Arial"/>
            <family val="2"/>
          </rPr>
          <t>Illustrative unit rate. Replace with local finance-approved rate. See Sources tab.</t>
        </r>
      </text>
    </comment>
    <comment ref="K68" authorId="0" shapeId="0" xr:uid="{00000000-0006-0000-0200-000073000000}">
      <text>
        <r>
          <rPr>
            <sz val="10"/>
            <rFont val="Arial"/>
            <family val="2"/>
          </rPr>
          <t>Default linked to Project Setup. Override locally if a different overhead applies to this line.</t>
        </r>
      </text>
    </comment>
    <comment ref="M68" authorId="0" shapeId="0" xr:uid="{00000000-0006-0000-0200-0000B0000000}">
      <text>
        <r>
          <rPr>
            <sz val="10"/>
            <rFont val="Arial"/>
            <family val="2"/>
          </rPr>
          <t>Use only where locally approved. For revenue share/royalty mechanisms, document terms in Assumptions Log.</t>
        </r>
      </text>
    </comment>
    <comment ref="Q68" authorId="0" shapeId="0" xr:uid="{00000000-0006-0000-0200-0000ED000000}">
      <text>
        <r>
          <rPr>
            <sz val="10"/>
            <rFont val="Arial"/>
            <family val="2"/>
          </rPr>
          <t>Record source of rate, assumption, exclusion, sponsor dependency or approval route.</t>
        </r>
      </text>
    </comment>
    <comment ref="H69" authorId="0" shapeId="0" xr:uid="{00000000-0006-0000-0200-00002D000000}">
      <text>
        <r>
          <rPr>
            <sz val="10"/>
            <rFont val="Arial"/>
            <family val="2"/>
          </rPr>
          <t>Illustrative unit rate. Replace with local finance-approved rate. See Sources tab.</t>
        </r>
      </text>
    </comment>
    <comment ref="K69" authorId="0" shapeId="0" xr:uid="{00000000-0006-0000-0200-000074000000}">
      <text>
        <r>
          <rPr>
            <sz val="10"/>
            <rFont val="Arial"/>
            <family val="2"/>
          </rPr>
          <t>Default linked to Project Setup. Override locally if a different overhead applies to this line.</t>
        </r>
      </text>
    </comment>
    <comment ref="M69" authorId="0" shapeId="0" xr:uid="{00000000-0006-0000-0200-0000B1000000}">
      <text>
        <r>
          <rPr>
            <sz val="10"/>
            <rFont val="Arial"/>
            <family val="2"/>
          </rPr>
          <t>Use only where locally approved. For revenue share/royalty mechanisms, document terms in Assumptions Log.</t>
        </r>
      </text>
    </comment>
    <comment ref="Q69" authorId="0" shapeId="0" xr:uid="{00000000-0006-0000-0200-0000EE000000}">
      <text>
        <r>
          <rPr>
            <sz val="10"/>
            <rFont val="Arial"/>
            <family val="2"/>
          </rPr>
          <t>Record source of rate, assumption, exclusion, sponsor dependency or approval route.</t>
        </r>
      </text>
    </comment>
    <comment ref="H70" authorId="0" shapeId="0" xr:uid="{00000000-0006-0000-0200-00002E000000}">
      <text>
        <r>
          <rPr>
            <sz val="10"/>
            <rFont val="Arial"/>
            <family val="2"/>
          </rPr>
          <t>Illustrative unit rate. Replace with local finance-approved rate. See Sources tab.</t>
        </r>
      </text>
    </comment>
    <comment ref="K70" authorId="0" shapeId="0" xr:uid="{00000000-0006-0000-0200-000075000000}">
      <text>
        <r>
          <rPr>
            <sz val="10"/>
            <rFont val="Arial"/>
            <family val="2"/>
          </rPr>
          <t>Default linked to Project Setup. Override locally if a different overhead applies to this line.</t>
        </r>
      </text>
    </comment>
    <comment ref="M70" authorId="0" shapeId="0" xr:uid="{00000000-0006-0000-0200-0000B2000000}">
      <text>
        <r>
          <rPr>
            <sz val="10"/>
            <rFont val="Arial"/>
            <family val="2"/>
          </rPr>
          <t>Use only where locally approved. For revenue share/royalty mechanisms, document terms in Assumptions Log.</t>
        </r>
      </text>
    </comment>
    <comment ref="Q70" authorId="0" shapeId="0" xr:uid="{00000000-0006-0000-0200-0000EF000000}">
      <text>
        <r>
          <rPr>
            <sz val="10"/>
            <rFont val="Arial"/>
            <family val="2"/>
          </rPr>
          <t>Record source of rate, assumption, exclusion, sponsor dependency or approval route.</t>
        </r>
      </text>
    </comment>
    <comment ref="H71" authorId="0" shapeId="0" xr:uid="{00000000-0006-0000-0200-00002F000000}">
      <text>
        <r>
          <rPr>
            <sz val="10"/>
            <rFont val="Arial"/>
            <family val="2"/>
          </rPr>
          <t>Illustrative unit rate. Replace with local finance-approved rate. See Sources tab.</t>
        </r>
      </text>
    </comment>
    <comment ref="J71" authorId="0" shapeId="0" xr:uid="{00000000-0006-0000-0200-00004C000000}">
      <text>
        <r>
          <rPr>
            <sz val="10"/>
            <rFont val="Arial"/>
            <family val="2"/>
          </rPr>
          <t>Illustrative pass-through/non-staff cost. Validate against current supplier, SDE/TRE or cloud pricing before use. See Sources tab.</t>
        </r>
      </text>
    </comment>
    <comment ref="K71" authorId="0" shapeId="0" xr:uid="{00000000-0006-0000-0200-000076000000}">
      <text>
        <r>
          <rPr>
            <sz val="10"/>
            <rFont val="Arial"/>
            <family val="2"/>
          </rPr>
          <t>Default linked to Project Setup. Override locally if a different overhead applies to this line.</t>
        </r>
      </text>
    </comment>
    <comment ref="M71" authorId="0" shapeId="0" xr:uid="{00000000-0006-0000-0200-0000B3000000}">
      <text>
        <r>
          <rPr>
            <sz val="10"/>
            <rFont val="Arial"/>
            <family val="2"/>
          </rPr>
          <t>Use only where locally approved. For revenue share/royalty mechanisms, document terms in Assumptions Log.</t>
        </r>
      </text>
    </comment>
    <comment ref="Q71" authorId="0" shapeId="0" xr:uid="{00000000-0006-0000-0200-0000F0000000}">
      <text>
        <r>
          <rPr>
            <sz val="10"/>
            <rFont val="Arial"/>
            <family val="2"/>
          </rPr>
          <t>Record source of rate, assumption, exclusion, sponsor dependency or approval route.</t>
        </r>
      </text>
    </comment>
    <comment ref="H72" authorId="0" shapeId="0" xr:uid="{00000000-0006-0000-0200-000030000000}">
      <text>
        <r>
          <rPr>
            <sz val="10"/>
            <rFont val="Arial"/>
            <family val="2"/>
          </rPr>
          <t>Illustrative unit rate. Replace with local finance-approved rate. See Sources tab.</t>
        </r>
      </text>
    </comment>
    <comment ref="K72" authorId="0" shapeId="0" xr:uid="{00000000-0006-0000-0200-000077000000}">
      <text>
        <r>
          <rPr>
            <sz val="10"/>
            <rFont val="Arial"/>
            <family val="2"/>
          </rPr>
          <t>Default linked to Project Setup. Override locally if a different overhead applies to this line.</t>
        </r>
      </text>
    </comment>
    <comment ref="M72" authorId="0" shapeId="0" xr:uid="{00000000-0006-0000-0200-0000B4000000}">
      <text>
        <r>
          <rPr>
            <sz val="10"/>
            <rFont val="Arial"/>
            <family val="2"/>
          </rPr>
          <t>Use only where locally approved. For revenue share/royalty mechanisms, document terms in Assumptions Log.</t>
        </r>
      </text>
    </comment>
    <comment ref="Q72" authorId="0" shapeId="0" xr:uid="{00000000-0006-0000-0200-0000F1000000}">
      <text>
        <r>
          <rPr>
            <sz val="10"/>
            <rFont val="Arial"/>
            <family val="2"/>
          </rPr>
          <t>Record source of rate, assumption, exclusion, sponsor dependency or approval route.</t>
        </r>
      </text>
    </comment>
    <comment ref="H76" authorId="0" shapeId="0" xr:uid="{00000000-0006-0000-0200-000031000000}">
      <text>
        <r>
          <rPr>
            <sz val="10"/>
            <rFont val="Arial"/>
            <family val="2"/>
          </rPr>
          <t>Illustrative unit rate. Replace with local finance-approved rate. See Sources tab.</t>
        </r>
      </text>
    </comment>
    <comment ref="K76" authorId="0" shapeId="0" xr:uid="{00000000-0006-0000-0200-000078000000}">
      <text>
        <r>
          <rPr>
            <sz val="10"/>
            <rFont val="Arial"/>
            <family val="2"/>
          </rPr>
          <t>Default linked to Project Setup. Override locally if a different overhead applies to this line.</t>
        </r>
      </text>
    </comment>
    <comment ref="M76" authorId="0" shapeId="0" xr:uid="{00000000-0006-0000-0200-0000B5000000}">
      <text>
        <r>
          <rPr>
            <sz val="10"/>
            <rFont val="Arial"/>
            <family val="2"/>
          </rPr>
          <t>Use only where locally approved. For revenue share/royalty mechanisms, document terms in Assumptions Log.</t>
        </r>
      </text>
    </comment>
    <comment ref="Q76" authorId="0" shapeId="0" xr:uid="{00000000-0006-0000-0200-0000F2000000}">
      <text>
        <r>
          <rPr>
            <sz val="10"/>
            <rFont val="Arial"/>
            <family val="2"/>
          </rPr>
          <t>Record source of rate, assumption, exclusion, sponsor dependency or approval route.</t>
        </r>
      </text>
    </comment>
    <comment ref="H77" authorId="0" shapeId="0" xr:uid="{00000000-0006-0000-0200-000032000000}">
      <text>
        <r>
          <rPr>
            <sz val="10"/>
            <rFont val="Arial"/>
            <family val="2"/>
          </rPr>
          <t>Illustrative unit rate. Replace with local finance-approved rate. See Sources tab.</t>
        </r>
      </text>
    </comment>
    <comment ref="K77" authorId="0" shapeId="0" xr:uid="{00000000-0006-0000-0200-000079000000}">
      <text>
        <r>
          <rPr>
            <sz val="10"/>
            <rFont val="Arial"/>
            <family val="2"/>
          </rPr>
          <t>Default linked to Project Setup. Override locally if a different overhead applies to this line.</t>
        </r>
      </text>
    </comment>
    <comment ref="M77" authorId="0" shapeId="0" xr:uid="{00000000-0006-0000-0200-0000B6000000}">
      <text>
        <r>
          <rPr>
            <sz val="10"/>
            <rFont val="Arial"/>
            <family val="2"/>
          </rPr>
          <t>Use only where locally approved. For revenue share/royalty mechanisms, document terms in Assumptions Log.</t>
        </r>
      </text>
    </comment>
    <comment ref="Q77" authorId="0" shapeId="0" xr:uid="{00000000-0006-0000-0200-0000F3000000}">
      <text>
        <r>
          <rPr>
            <sz val="10"/>
            <rFont val="Arial"/>
            <family val="2"/>
          </rPr>
          <t>Record source of rate, assumption, exclusion, sponsor dependency or approval route.</t>
        </r>
      </text>
    </comment>
    <comment ref="H78" authorId="0" shapeId="0" xr:uid="{00000000-0006-0000-0200-000033000000}">
      <text>
        <r>
          <rPr>
            <sz val="10"/>
            <rFont val="Arial"/>
            <family val="2"/>
          </rPr>
          <t>Illustrative unit rate. Replace with local finance-approved rate. See Sources tab.</t>
        </r>
      </text>
    </comment>
    <comment ref="K78" authorId="0" shapeId="0" xr:uid="{00000000-0006-0000-0200-00007A000000}">
      <text>
        <r>
          <rPr>
            <sz val="10"/>
            <rFont val="Arial"/>
            <family val="2"/>
          </rPr>
          <t>Default linked to Project Setup. Override locally if a different overhead applies to this line.</t>
        </r>
      </text>
    </comment>
    <comment ref="M78" authorId="0" shapeId="0" xr:uid="{00000000-0006-0000-0200-0000B7000000}">
      <text>
        <r>
          <rPr>
            <sz val="10"/>
            <rFont val="Arial"/>
            <family val="2"/>
          </rPr>
          <t>Use only where locally approved. For revenue share/royalty mechanisms, document terms in Assumptions Log.</t>
        </r>
      </text>
    </comment>
    <comment ref="Q78" authorId="0" shapeId="0" xr:uid="{00000000-0006-0000-0200-0000F4000000}">
      <text>
        <r>
          <rPr>
            <sz val="10"/>
            <rFont val="Arial"/>
            <family val="2"/>
          </rPr>
          <t>Record source of rate, assumption, exclusion, sponsor dependency or approval route.</t>
        </r>
      </text>
    </comment>
    <comment ref="H79" authorId="0" shapeId="0" xr:uid="{00000000-0006-0000-0200-000034000000}">
      <text>
        <r>
          <rPr>
            <sz val="10"/>
            <rFont val="Arial"/>
            <family val="2"/>
          </rPr>
          <t>Illustrative unit rate. Replace with local finance-approved rate. See Sources tab.</t>
        </r>
      </text>
    </comment>
    <comment ref="K79" authorId="0" shapeId="0" xr:uid="{00000000-0006-0000-0200-00007B000000}">
      <text>
        <r>
          <rPr>
            <sz val="10"/>
            <rFont val="Arial"/>
            <family val="2"/>
          </rPr>
          <t>Default linked to Project Setup. Override locally if a different overhead applies to this line.</t>
        </r>
      </text>
    </comment>
    <comment ref="M79" authorId="0" shapeId="0" xr:uid="{00000000-0006-0000-0200-0000B8000000}">
      <text>
        <r>
          <rPr>
            <sz val="10"/>
            <rFont val="Arial"/>
            <family val="2"/>
          </rPr>
          <t>Use only where locally approved. For revenue share/royalty mechanisms, document terms in Assumptions Log.</t>
        </r>
      </text>
    </comment>
    <comment ref="Q79" authorId="0" shapeId="0" xr:uid="{00000000-0006-0000-0200-0000F5000000}">
      <text>
        <r>
          <rPr>
            <sz val="10"/>
            <rFont val="Arial"/>
            <family val="2"/>
          </rPr>
          <t>Record source of rate, assumption, exclusion, sponsor dependency or approval route.</t>
        </r>
      </text>
    </comment>
    <comment ref="H80" authorId="0" shapeId="0" xr:uid="{00000000-0006-0000-0200-000035000000}">
      <text>
        <r>
          <rPr>
            <sz val="10"/>
            <rFont val="Arial"/>
            <family val="2"/>
          </rPr>
          <t>Illustrative unit rate. Replace with local finance-approved rate. See Sources tab.</t>
        </r>
      </text>
    </comment>
    <comment ref="K80" authorId="0" shapeId="0" xr:uid="{00000000-0006-0000-0200-00007C000000}">
      <text>
        <r>
          <rPr>
            <sz val="10"/>
            <rFont val="Arial"/>
            <family val="2"/>
          </rPr>
          <t>Default linked to Project Setup. Override locally if a different overhead applies to this line.</t>
        </r>
      </text>
    </comment>
    <comment ref="M80" authorId="0" shapeId="0" xr:uid="{00000000-0006-0000-0200-0000B9000000}">
      <text>
        <r>
          <rPr>
            <sz val="10"/>
            <rFont val="Arial"/>
            <family val="2"/>
          </rPr>
          <t>Use only where locally approved. For revenue share/royalty mechanisms, document terms in Assumptions Log.</t>
        </r>
      </text>
    </comment>
    <comment ref="Q80" authorId="0" shapeId="0" xr:uid="{00000000-0006-0000-0200-0000F6000000}">
      <text>
        <r>
          <rPr>
            <sz val="10"/>
            <rFont val="Arial"/>
            <family val="2"/>
          </rPr>
          <t>Record source of rate, assumption, exclusion, sponsor dependency or approval route.</t>
        </r>
      </text>
    </comment>
    <comment ref="H81" authorId="0" shapeId="0" xr:uid="{00000000-0006-0000-0200-000036000000}">
      <text>
        <r>
          <rPr>
            <sz val="10"/>
            <rFont val="Arial"/>
            <family val="2"/>
          </rPr>
          <t>Illustrative unit rate. Replace with local finance-approved rate. See Sources tab.</t>
        </r>
      </text>
    </comment>
    <comment ref="K81" authorId="0" shapeId="0" xr:uid="{00000000-0006-0000-0200-00007D000000}">
      <text>
        <r>
          <rPr>
            <sz val="10"/>
            <rFont val="Arial"/>
            <family val="2"/>
          </rPr>
          <t>Default linked to Project Setup. Override locally if a different overhead applies to this line.</t>
        </r>
      </text>
    </comment>
    <comment ref="M81" authorId="0" shapeId="0" xr:uid="{00000000-0006-0000-0200-0000BA000000}">
      <text>
        <r>
          <rPr>
            <sz val="10"/>
            <rFont val="Arial"/>
            <family val="2"/>
          </rPr>
          <t>Use only where locally approved. For revenue share/royalty mechanisms, document terms in Assumptions Log.</t>
        </r>
      </text>
    </comment>
    <comment ref="Q81" authorId="0" shapeId="0" xr:uid="{00000000-0006-0000-0200-0000F7000000}">
      <text>
        <r>
          <rPr>
            <sz val="10"/>
            <rFont val="Arial"/>
            <family val="2"/>
          </rPr>
          <t>Record source of rate, assumption, exclusion, sponsor dependency or approval route.</t>
        </r>
      </text>
    </comment>
    <comment ref="H86" authorId="0" shapeId="0" xr:uid="{00000000-0006-0000-0200-000037000000}">
      <text>
        <r>
          <rPr>
            <sz val="10"/>
            <rFont val="Arial"/>
            <family val="2"/>
          </rPr>
          <t>Illustrative unit rate. Replace with local finance-approved rate. See Sources tab.</t>
        </r>
      </text>
    </comment>
    <comment ref="K86" authorId="0" shapeId="0" xr:uid="{00000000-0006-0000-0200-00007E000000}">
      <text>
        <r>
          <rPr>
            <sz val="10"/>
            <rFont val="Arial"/>
            <family val="2"/>
          </rPr>
          <t>Default linked to Project Setup. Override locally if a different overhead applies to this line.</t>
        </r>
      </text>
    </comment>
    <comment ref="M86" authorId="0" shapeId="0" xr:uid="{00000000-0006-0000-0200-0000BB000000}">
      <text>
        <r>
          <rPr>
            <sz val="10"/>
            <rFont val="Arial"/>
            <family val="2"/>
          </rPr>
          <t>Use only where locally approved. For revenue share/royalty mechanisms, document terms in Assumptions Log.</t>
        </r>
      </text>
    </comment>
    <comment ref="Q86" authorId="0" shapeId="0" xr:uid="{00000000-0006-0000-0200-0000F8000000}">
      <text>
        <r>
          <rPr>
            <sz val="10"/>
            <rFont val="Arial"/>
            <family val="2"/>
          </rPr>
          <t>Record source of rate, assumption, exclusion, sponsor dependency or approval route.</t>
        </r>
      </text>
    </comment>
    <comment ref="H87" authorId="0" shapeId="0" xr:uid="{00000000-0006-0000-0200-000038000000}">
      <text>
        <r>
          <rPr>
            <sz val="10"/>
            <rFont val="Arial"/>
            <family val="2"/>
          </rPr>
          <t>Illustrative unit rate. Replace with local finance-approved rate. See Sources tab.</t>
        </r>
      </text>
    </comment>
    <comment ref="K87" authorId="0" shapeId="0" xr:uid="{00000000-0006-0000-0200-00007F000000}">
      <text>
        <r>
          <rPr>
            <sz val="10"/>
            <rFont val="Arial"/>
            <family val="2"/>
          </rPr>
          <t>Default linked to Project Setup. Override locally if a different overhead applies to this line.</t>
        </r>
      </text>
    </comment>
    <comment ref="M87" authorId="0" shapeId="0" xr:uid="{00000000-0006-0000-0200-0000BC000000}">
      <text>
        <r>
          <rPr>
            <sz val="10"/>
            <rFont val="Arial"/>
            <family val="2"/>
          </rPr>
          <t>Use only where locally approved. For revenue share/royalty mechanisms, document terms in Assumptions Log.</t>
        </r>
      </text>
    </comment>
    <comment ref="Q87" authorId="0" shapeId="0" xr:uid="{00000000-0006-0000-0200-0000F9000000}">
      <text>
        <r>
          <rPr>
            <sz val="10"/>
            <rFont val="Arial"/>
            <family val="2"/>
          </rPr>
          <t>Record source of rate, assumption, exclusion, sponsor dependency or approval route.</t>
        </r>
      </text>
    </comment>
    <comment ref="H88" authorId="0" shapeId="0" xr:uid="{00000000-0006-0000-0200-000039000000}">
      <text>
        <r>
          <rPr>
            <sz val="10"/>
            <rFont val="Arial"/>
            <family val="2"/>
          </rPr>
          <t>Illustrative unit rate. Replace with local finance-approved rate. See Sources tab.</t>
        </r>
      </text>
    </comment>
    <comment ref="K88" authorId="0" shapeId="0" xr:uid="{00000000-0006-0000-0200-000080000000}">
      <text>
        <r>
          <rPr>
            <sz val="10"/>
            <rFont val="Arial"/>
            <family val="2"/>
          </rPr>
          <t>Default linked to Project Setup. Override locally if a different overhead applies to this line.</t>
        </r>
      </text>
    </comment>
    <comment ref="M88" authorId="0" shapeId="0" xr:uid="{00000000-0006-0000-0200-0000BD000000}">
      <text>
        <r>
          <rPr>
            <sz val="10"/>
            <rFont val="Arial"/>
            <family val="2"/>
          </rPr>
          <t>Use only where locally approved. For revenue share/royalty mechanisms, document terms in Assumptions Log.</t>
        </r>
      </text>
    </comment>
    <comment ref="Q88" authorId="0" shapeId="0" xr:uid="{00000000-0006-0000-0200-0000FA000000}">
      <text>
        <r>
          <rPr>
            <sz val="10"/>
            <rFont val="Arial"/>
            <family val="2"/>
          </rPr>
          <t>Record source of rate, assumption, exclusion, sponsor dependency or approval route.</t>
        </r>
      </text>
    </comment>
    <comment ref="H89" authorId="0" shapeId="0" xr:uid="{00000000-0006-0000-0200-00003A000000}">
      <text>
        <r>
          <rPr>
            <sz val="10"/>
            <rFont val="Arial"/>
            <family val="2"/>
          </rPr>
          <t>Illustrative unit rate. Replace with local finance-approved rate. See Sources tab.</t>
        </r>
      </text>
    </comment>
    <comment ref="J89" authorId="0" shapeId="0" xr:uid="{00000000-0006-0000-0200-00004D000000}">
      <text>
        <r>
          <rPr>
            <sz val="10"/>
            <rFont val="Arial"/>
            <family val="2"/>
          </rPr>
          <t>Illustrative pass-through/non-staff cost. Validate against current supplier, SDE/TRE or cloud pricing before use. See Sources tab.</t>
        </r>
      </text>
    </comment>
    <comment ref="K89" authorId="0" shapeId="0" xr:uid="{00000000-0006-0000-0200-000081000000}">
      <text>
        <r>
          <rPr>
            <sz val="10"/>
            <rFont val="Arial"/>
            <family val="2"/>
          </rPr>
          <t>Default linked to Project Setup. Override locally if a different overhead applies to this line.</t>
        </r>
      </text>
    </comment>
    <comment ref="M89" authorId="0" shapeId="0" xr:uid="{00000000-0006-0000-0200-0000BE000000}">
      <text>
        <r>
          <rPr>
            <sz val="10"/>
            <rFont val="Arial"/>
            <family val="2"/>
          </rPr>
          <t>Use only where locally approved. For revenue share/royalty mechanisms, document terms in Assumptions Log.</t>
        </r>
      </text>
    </comment>
    <comment ref="Q89" authorId="0" shapeId="0" xr:uid="{00000000-0006-0000-0200-0000FB000000}">
      <text>
        <r>
          <rPr>
            <sz val="10"/>
            <rFont val="Arial"/>
            <family val="2"/>
          </rPr>
          <t>Record source of rate, assumption, exclusion, sponsor dependency or approval route.</t>
        </r>
      </text>
    </comment>
    <comment ref="H90" authorId="0" shapeId="0" xr:uid="{00000000-0006-0000-0200-00003B000000}">
      <text>
        <r>
          <rPr>
            <sz val="10"/>
            <rFont val="Arial"/>
            <family val="2"/>
          </rPr>
          <t>Illustrative unit rate. Replace with local finance-approved rate. See Sources tab.</t>
        </r>
      </text>
    </comment>
    <comment ref="J90" authorId="0" shapeId="0" xr:uid="{00000000-0006-0000-0200-00004E000000}">
      <text>
        <r>
          <rPr>
            <sz val="10"/>
            <rFont val="Arial"/>
            <family val="2"/>
          </rPr>
          <t>Illustrative pass-through/non-staff cost. Validate against current supplier, SDE/TRE or cloud pricing before use. See Sources tab.</t>
        </r>
      </text>
    </comment>
    <comment ref="K90" authorId="0" shapeId="0" xr:uid="{00000000-0006-0000-0200-000082000000}">
      <text>
        <r>
          <rPr>
            <sz val="10"/>
            <rFont val="Arial"/>
            <family val="2"/>
          </rPr>
          <t>Default linked to Project Setup. Override locally if a different overhead applies to this line.</t>
        </r>
      </text>
    </comment>
    <comment ref="M90" authorId="0" shapeId="0" xr:uid="{00000000-0006-0000-0200-0000BF000000}">
      <text>
        <r>
          <rPr>
            <sz val="10"/>
            <rFont val="Arial"/>
            <family val="2"/>
          </rPr>
          <t>Use only where locally approved. For revenue share/royalty mechanisms, document terms in Assumptions Log.</t>
        </r>
      </text>
    </comment>
    <comment ref="Q90" authorId="0" shapeId="0" xr:uid="{00000000-0006-0000-0200-0000FC000000}">
      <text>
        <r>
          <rPr>
            <sz val="10"/>
            <rFont val="Arial"/>
            <family val="2"/>
          </rPr>
          <t>Record source of rate, assumption, exclusion, sponsor dependency or approval route.</t>
        </r>
      </text>
    </comment>
    <comment ref="H91" authorId="0" shapeId="0" xr:uid="{00000000-0006-0000-0200-00003C000000}">
      <text>
        <r>
          <rPr>
            <sz val="10"/>
            <rFont val="Arial"/>
            <family val="2"/>
          </rPr>
          <t>Illustrative unit rate. Replace with local finance-approved rate. See Sources tab.</t>
        </r>
      </text>
    </comment>
    <comment ref="K91" authorId="0" shapeId="0" xr:uid="{00000000-0006-0000-0200-000083000000}">
      <text>
        <r>
          <rPr>
            <sz val="10"/>
            <rFont val="Arial"/>
            <family val="2"/>
          </rPr>
          <t>Default linked to Project Setup. Override locally if a different overhead applies to this line.</t>
        </r>
      </text>
    </comment>
    <comment ref="M91" authorId="0" shapeId="0" xr:uid="{00000000-0006-0000-0200-0000C0000000}">
      <text>
        <r>
          <rPr>
            <sz val="10"/>
            <rFont val="Arial"/>
            <family val="2"/>
          </rPr>
          <t>Use only where locally approved. For revenue share/royalty mechanisms, document terms in Assumptions Log.</t>
        </r>
      </text>
    </comment>
    <comment ref="Q91" authorId="0" shapeId="0" xr:uid="{00000000-0006-0000-0200-0000FD000000}">
      <text>
        <r>
          <rPr>
            <sz val="10"/>
            <rFont val="Arial"/>
            <family val="2"/>
          </rPr>
          <t>Record source of rate, assumption, exclusion, sponsor dependency or approval route.</t>
        </r>
      </text>
    </comment>
    <comment ref="H95" authorId="0" shapeId="0" xr:uid="{00000000-0006-0000-0200-00003D000000}">
      <text>
        <r>
          <rPr>
            <sz val="10"/>
            <rFont val="Arial"/>
            <family val="2"/>
          </rPr>
          <t>Illustrative unit rate. Replace with local finance-approved rate. See Sources tab.</t>
        </r>
      </text>
    </comment>
    <comment ref="K95" authorId="0" shapeId="0" xr:uid="{00000000-0006-0000-0200-000084000000}">
      <text>
        <r>
          <rPr>
            <sz val="10"/>
            <rFont val="Arial"/>
            <family val="2"/>
          </rPr>
          <t>Default linked to Project Setup. Override locally if a different overhead applies to this line.</t>
        </r>
      </text>
    </comment>
    <comment ref="M95" authorId="0" shapeId="0" xr:uid="{00000000-0006-0000-0200-0000C1000000}">
      <text>
        <r>
          <rPr>
            <sz val="10"/>
            <rFont val="Arial"/>
            <family val="2"/>
          </rPr>
          <t>Use only where locally approved. For revenue share/royalty mechanisms, document terms in Assumptions Log.</t>
        </r>
      </text>
    </comment>
    <comment ref="Q95" authorId="0" shapeId="0" xr:uid="{00000000-0006-0000-0200-0000FE000000}">
      <text>
        <r>
          <rPr>
            <sz val="10"/>
            <rFont val="Arial"/>
            <family val="2"/>
          </rPr>
          <t>Record source of rate, assumption, exclusion, sponsor dependency or approval route.</t>
        </r>
      </text>
    </comment>
    <comment ref="H96" authorId="0" shapeId="0" xr:uid="{00000000-0006-0000-0200-00003E000000}">
      <text>
        <r>
          <rPr>
            <sz val="10"/>
            <rFont val="Arial"/>
            <family val="2"/>
          </rPr>
          <t>Illustrative unit rate. Replace with local finance-approved rate. See Sources tab.</t>
        </r>
      </text>
    </comment>
    <comment ref="K96" authorId="0" shapeId="0" xr:uid="{00000000-0006-0000-0200-000085000000}">
      <text>
        <r>
          <rPr>
            <sz val="10"/>
            <rFont val="Arial"/>
            <family val="2"/>
          </rPr>
          <t>Default linked to Project Setup. Override locally if a different overhead applies to this line.</t>
        </r>
      </text>
    </comment>
    <comment ref="M96" authorId="0" shapeId="0" xr:uid="{00000000-0006-0000-0200-0000C2000000}">
      <text>
        <r>
          <rPr>
            <sz val="10"/>
            <rFont val="Arial"/>
            <family val="2"/>
          </rPr>
          <t>Use only where locally approved. For revenue share/royalty mechanisms, document terms in Assumptions Log.</t>
        </r>
      </text>
    </comment>
    <comment ref="Q96" authorId="0" shapeId="0" xr:uid="{00000000-0006-0000-0200-0000FF000000}">
      <text>
        <r>
          <rPr>
            <sz val="10"/>
            <rFont val="Arial"/>
            <family val="2"/>
          </rPr>
          <t>Record source of rate, assumption, exclusion, sponsor dependency or approval route.</t>
        </r>
      </text>
    </comment>
    <comment ref="H97" authorId="0" shapeId="0" xr:uid="{00000000-0006-0000-0200-00003F000000}">
      <text>
        <r>
          <rPr>
            <sz val="10"/>
            <rFont val="Arial"/>
            <family val="2"/>
          </rPr>
          <t>Illustrative unit rate. Replace with local finance-approved rate. See Sources tab.</t>
        </r>
      </text>
    </comment>
    <comment ref="K97" authorId="0" shapeId="0" xr:uid="{00000000-0006-0000-0200-000086000000}">
      <text>
        <r>
          <rPr>
            <sz val="10"/>
            <rFont val="Arial"/>
            <family val="2"/>
          </rPr>
          <t>Default linked to Project Setup. Override locally if a different overhead applies to this line.</t>
        </r>
      </text>
    </comment>
    <comment ref="M97" authorId="0" shapeId="0" xr:uid="{00000000-0006-0000-0200-0000C3000000}">
      <text>
        <r>
          <rPr>
            <sz val="10"/>
            <rFont val="Arial"/>
            <family val="2"/>
          </rPr>
          <t>Use only where locally approved. For revenue share/royalty mechanisms, document terms in Assumptions Log.</t>
        </r>
      </text>
    </comment>
    <comment ref="Q97" authorId="0" shapeId="0" xr:uid="{00000000-0006-0000-0200-000000010000}">
      <text>
        <r>
          <rPr>
            <sz val="10"/>
            <rFont val="Arial"/>
            <family val="2"/>
          </rPr>
          <t>Record source of rate, assumption, exclusion, sponsor dependency or approval route.</t>
        </r>
      </text>
    </comment>
    <comment ref="H98" authorId="0" shapeId="0" xr:uid="{00000000-0006-0000-0200-000040000000}">
      <text>
        <r>
          <rPr>
            <sz val="10"/>
            <rFont val="Arial"/>
            <family val="2"/>
          </rPr>
          <t>Illustrative unit rate. Replace with local finance-approved rate. See Sources tab.</t>
        </r>
      </text>
    </comment>
    <comment ref="K98" authorId="0" shapeId="0" xr:uid="{00000000-0006-0000-0200-000087000000}">
      <text>
        <r>
          <rPr>
            <sz val="10"/>
            <rFont val="Arial"/>
            <family val="2"/>
          </rPr>
          <t>Default linked to Project Setup. Override locally if a different overhead applies to this line.</t>
        </r>
      </text>
    </comment>
    <comment ref="M98" authorId="0" shapeId="0" xr:uid="{00000000-0006-0000-0200-0000C4000000}">
      <text>
        <r>
          <rPr>
            <sz val="10"/>
            <rFont val="Arial"/>
            <family val="2"/>
          </rPr>
          <t>Use only where locally approved. For revenue share/royalty mechanisms, document terms in Assumptions Log.</t>
        </r>
      </text>
    </comment>
    <comment ref="Q98" authorId="0" shapeId="0" xr:uid="{00000000-0006-0000-0200-000001010000}">
      <text>
        <r>
          <rPr>
            <sz val="10"/>
            <rFont val="Arial"/>
            <family val="2"/>
          </rPr>
          <t>Record source of rate, assumption, exclusion, sponsor dependency or approval route.</t>
        </r>
      </text>
    </comment>
    <comment ref="H102" authorId="0" shapeId="0" xr:uid="{00000000-0006-0000-0200-000041000000}">
      <text>
        <r>
          <rPr>
            <sz val="10"/>
            <rFont val="Arial"/>
            <family val="2"/>
          </rPr>
          <t>Illustrative unit rate. Replace with local finance-approved rate. See Sources tab.</t>
        </r>
      </text>
    </comment>
    <comment ref="K102" authorId="0" shapeId="0" xr:uid="{00000000-0006-0000-0200-000088000000}">
      <text>
        <r>
          <rPr>
            <sz val="10"/>
            <rFont val="Arial"/>
            <family val="2"/>
          </rPr>
          <t>Default linked to Project Setup. Override locally if a different overhead applies to this line.</t>
        </r>
      </text>
    </comment>
    <comment ref="M102" authorId="0" shapeId="0" xr:uid="{00000000-0006-0000-0200-0000C5000000}">
      <text>
        <r>
          <rPr>
            <sz val="10"/>
            <rFont val="Arial"/>
            <family val="2"/>
          </rPr>
          <t>Use only where locally approved. For revenue share/royalty mechanisms, document terms in Assumptions Log.</t>
        </r>
      </text>
    </comment>
    <comment ref="Q102" authorId="0" shapeId="0" xr:uid="{00000000-0006-0000-0200-000002010000}">
      <text>
        <r>
          <rPr>
            <sz val="10"/>
            <rFont val="Arial"/>
            <family val="2"/>
          </rPr>
          <t>Record source of rate, assumption, exclusion, sponsor dependency or approval route.</t>
        </r>
      </text>
    </comment>
    <comment ref="H103" authorId="0" shapeId="0" xr:uid="{00000000-0006-0000-0200-000042000000}">
      <text>
        <r>
          <rPr>
            <sz val="10"/>
            <rFont val="Arial"/>
            <family val="2"/>
          </rPr>
          <t>Illustrative unit rate. Replace with local finance-approved rate. See Sources tab.</t>
        </r>
      </text>
    </comment>
    <comment ref="K103" authorId="0" shapeId="0" xr:uid="{00000000-0006-0000-0200-000089000000}">
      <text>
        <r>
          <rPr>
            <sz val="10"/>
            <rFont val="Arial"/>
            <family val="2"/>
          </rPr>
          <t>Default linked to Project Setup. Override locally if a different overhead applies to this line.</t>
        </r>
      </text>
    </comment>
    <comment ref="M103" authorId="0" shapeId="0" xr:uid="{00000000-0006-0000-0200-0000C6000000}">
      <text>
        <r>
          <rPr>
            <sz val="10"/>
            <rFont val="Arial"/>
            <family val="2"/>
          </rPr>
          <t>Use only where locally approved. For revenue share/royalty mechanisms, document terms in Assumptions Log.</t>
        </r>
      </text>
    </comment>
    <comment ref="Q103" authorId="0" shapeId="0" xr:uid="{00000000-0006-0000-0200-000003010000}">
      <text>
        <r>
          <rPr>
            <sz val="10"/>
            <rFont val="Arial"/>
            <family val="2"/>
          </rPr>
          <t>Record source of rate, assumption, exclusion, sponsor dependency or approval route.</t>
        </r>
      </text>
    </comment>
    <comment ref="H104" authorId="0" shapeId="0" xr:uid="{00000000-0006-0000-0200-000043000000}">
      <text>
        <r>
          <rPr>
            <sz val="10"/>
            <rFont val="Arial"/>
            <family val="2"/>
          </rPr>
          <t>Illustrative unit rate. Replace with local finance-approved rate. See Sources tab.</t>
        </r>
      </text>
    </comment>
    <comment ref="K104" authorId="0" shapeId="0" xr:uid="{00000000-0006-0000-0200-00008A000000}">
      <text>
        <r>
          <rPr>
            <sz val="10"/>
            <rFont val="Arial"/>
            <family val="2"/>
          </rPr>
          <t>Default linked to Project Setup. Override locally if a different overhead applies to this line.</t>
        </r>
      </text>
    </comment>
    <comment ref="M104" authorId="0" shapeId="0" xr:uid="{00000000-0006-0000-0200-0000C7000000}">
      <text>
        <r>
          <rPr>
            <sz val="10"/>
            <rFont val="Arial"/>
            <family val="2"/>
          </rPr>
          <t>Use only where locally approved. For revenue share/royalty mechanisms, document terms in Assumptions Log.</t>
        </r>
      </text>
    </comment>
    <comment ref="Q104" authorId="0" shapeId="0" xr:uid="{00000000-0006-0000-0200-000004010000}">
      <text>
        <r>
          <rPr>
            <sz val="10"/>
            <rFont val="Arial"/>
            <family val="2"/>
          </rPr>
          <t>Record source of rate, assumption, exclusion, sponsor dependency or approval route.</t>
        </r>
      </text>
    </comment>
    <comment ref="H105" authorId="0" shapeId="0" xr:uid="{00000000-0006-0000-0200-000044000000}">
      <text>
        <r>
          <rPr>
            <sz val="10"/>
            <rFont val="Arial"/>
            <family val="2"/>
          </rPr>
          <t>Illustrative unit rate. Replace with local finance-approved rate. See Sources tab.</t>
        </r>
      </text>
    </comment>
    <comment ref="K105" authorId="0" shapeId="0" xr:uid="{00000000-0006-0000-0200-00008B000000}">
      <text>
        <r>
          <rPr>
            <sz val="10"/>
            <rFont val="Arial"/>
            <family val="2"/>
          </rPr>
          <t>Default linked to Project Setup. Override locally if a different overhead applies to this line.</t>
        </r>
      </text>
    </comment>
    <comment ref="M105" authorId="0" shapeId="0" xr:uid="{00000000-0006-0000-0200-0000C8000000}">
      <text>
        <r>
          <rPr>
            <sz val="10"/>
            <rFont val="Arial"/>
            <family val="2"/>
          </rPr>
          <t>Use only where locally approved. For revenue share/royalty mechanisms, document terms in Assumptions Log.</t>
        </r>
      </text>
    </comment>
    <comment ref="Q105" authorId="0" shapeId="0" xr:uid="{00000000-0006-0000-0200-000005010000}">
      <text>
        <r>
          <rPr>
            <sz val="10"/>
            <rFont val="Arial"/>
            <family val="2"/>
          </rPr>
          <t>Record source of rate, assumption, exclusion, sponsor dependency or approval route.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B7" authorId="0" shapeId="0" xr:uid="{00000000-0006-0000-0400-000001000000}">
      <text>
        <r>
          <rPr>
            <sz val="10"/>
            <rFont val="Arial"/>
            <family val="2"/>
          </rPr>
          <t>Annual salary value from NHS Employers 2026 AfC pay scales PDF: https://www.nhsemployers.org/system/files/2026-02/2026%20AfC%20pay%20scales.pdf</t>
        </r>
      </text>
    </comment>
    <comment ref="D7" authorId="0" shapeId="0" xr:uid="{00000000-0006-0000-0400-000015000000}">
      <text>
        <r>
          <rPr>
            <sz val="10"/>
            <rFont val="Arial"/>
            <family val="2"/>
          </rPr>
          <t>Annual salary value from NHS Employers 2026 AfC pay scales PDF: https://www.nhsemployers.org/system/files/2026-02/2026%20AfC%20pay%20scales.pdf</t>
        </r>
      </text>
    </comment>
    <comment ref="B8" authorId="0" shapeId="0" xr:uid="{00000000-0006-0000-0400-000002000000}">
      <text>
        <r>
          <rPr>
            <sz val="10"/>
            <rFont val="Arial"/>
            <family val="2"/>
          </rPr>
          <t>Annual salary value from NHS Employers 2026 AfC pay scales PDF: https://www.nhsemployers.org/system/files/2026-02/2026%20AfC%20pay%20scales.pdf</t>
        </r>
      </text>
    </comment>
    <comment ref="D8" authorId="0" shapeId="0" xr:uid="{00000000-0006-0000-0400-000016000000}">
      <text>
        <r>
          <rPr>
            <sz val="10"/>
            <rFont val="Arial"/>
            <family val="2"/>
          </rPr>
          <t>Annual salary value from NHS Employers 2026 AfC pay scales PDF: https://www.nhsemployers.org/system/files/2026-02/2026%20AfC%20pay%20scales.pdf</t>
        </r>
      </text>
    </comment>
    <comment ref="B9" authorId="0" shapeId="0" xr:uid="{00000000-0006-0000-0400-000003000000}">
      <text>
        <r>
          <rPr>
            <sz val="10"/>
            <rFont val="Arial"/>
            <family val="2"/>
          </rPr>
          <t>Annual salary value from NHS Employers 2026 AfC pay scales PDF: https://www.nhsemployers.org/system/files/2026-02/2026%20AfC%20pay%20scales.pdf</t>
        </r>
      </text>
    </comment>
    <comment ref="D9" authorId="0" shapeId="0" xr:uid="{00000000-0006-0000-0400-000017000000}">
      <text>
        <r>
          <rPr>
            <sz val="10"/>
            <rFont val="Arial"/>
            <family val="2"/>
          </rPr>
          <t>Annual salary value from NHS Employers 2026 AfC pay scales PDF: https://www.nhsemployers.org/system/files/2026-02/2026%20AfC%20pay%20scales.pdf</t>
        </r>
      </text>
    </comment>
    <comment ref="B10" authorId="0" shapeId="0" xr:uid="{00000000-0006-0000-0400-000004000000}">
      <text>
        <r>
          <rPr>
            <sz val="10"/>
            <rFont val="Arial"/>
            <family val="2"/>
          </rPr>
          <t>Annual salary value from NHS Employers 2026 AfC pay scales PDF: https://www.nhsemployers.org/system/files/2026-02/2026%20AfC%20pay%20scales.pdf</t>
        </r>
      </text>
    </comment>
    <comment ref="D10" authorId="0" shapeId="0" xr:uid="{00000000-0006-0000-0400-000018000000}">
      <text>
        <r>
          <rPr>
            <sz val="10"/>
            <rFont val="Arial"/>
            <family val="2"/>
          </rPr>
          <t>Annual salary value from NHS Employers 2026 AfC pay scales PDF: https://www.nhsemployers.org/system/files/2026-02/2026%20AfC%20pay%20scales.pdf</t>
        </r>
      </text>
    </comment>
    <comment ref="B11" authorId="0" shapeId="0" xr:uid="{00000000-0006-0000-0400-000005000000}">
      <text>
        <r>
          <rPr>
            <sz val="10"/>
            <rFont val="Arial"/>
            <family val="2"/>
          </rPr>
          <t>Annual salary value from NHS Employers 2026 AfC pay scales PDF: https://www.nhsemployers.org/system/files/2026-02/2026%20AfC%20pay%20scales.pdf</t>
        </r>
      </text>
    </comment>
    <comment ref="C11" authorId="0" shapeId="0" xr:uid="{00000000-0006-0000-0400-00000D000000}">
      <text>
        <r>
          <rPr>
            <sz val="10"/>
            <rFont val="Arial"/>
            <family val="2"/>
          </rPr>
          <t>Annual salary value from NHS Employers 2026 AfC pay scales PDF: https://www.nhsemployers.org/system/files/2026-02/2026%20AfC%20pay%20scales.pdf</t>
        </r>
      </text>
    </comment>
    <comment ref="D11" authorId="0" shapeId="0" xr:uid="{00000000-0006-0000-0400-000019000000}">
      <text>
        <r>
          <rPr>
            <sz val="10"/>
            <rFont val="Arial"/>
            <family val="2"/>
          </rPr>
          <t>Annual salary value from NHS Employers 2026 AfC pay scales PDF: https://www.nhsemployers.org/system/files/2026-02/2026%20AfC%20pay%20scales.pdf</t>
        </r>
      </text>
    </comment>
    <comment ref="B12" authorId="0" shapeId="0" xr:uid="{00000000-0006-0000-0400-000006000000}">
      <text>
        <r>
          <rPr>
            <sz val="10"/>
            <rFont val="Arial"/>
            <family val="2"/>
          </rPr>
          <t>Annual salary value from NHS Employers 2026 AfC pay scales PDF: https://www.nhsemployers.org/system/files/2026-02/2026%20AfC%20pay%20scales.pdf</t>
        </r>
      </text>
    </comment>
    <comment ref="C12" authorId="0" shapeId="0" xr:uid="{00000000-0006-0000-0400-00000E000000}">
      <text>
        <r>
          <rPr>
            <sz val="10"/>
            <rFont val="Arial"/>
            <family val="2"/>
          </rPr>
          <t>Annual salary value from NHS Employers 2026 AfC pay scales PDF: https://www.nhsemployers.org/system/files/2026-02/2026%20AfC%20pay%20scales.pdf</t>
        </r>
      </text>
    </comment>
    <comment ref="D12" authorId="0" shapeId="0" xr:uid="{00000000-0006-0000-0400-00001A000000}">
      <text>
        <r>
          <rPr>
            <sz val="10"/>
            <rFont val="Arial"/>
            <family val="2"/>
          </rPr>
          <t>Annual salary value from NHS Employers 2026 AfC pay scales PDF: https://www.nhsemployers.org/system/files/2026-02/2026%20AfC%20pay%20scales.pdf</t>
        </r>
      </text>
    </comment>
    <comment ref="B13" authorId="0" shapeId="0" xr:uid="{00000000-0006-0000-0400-000007000000}">
      <text>
        <r>
          <rPr>
            <sz val="10"/>
            <rFont val="Arial"/>
            <family val="2"/>
          </rPr>
          <t>Annual salary value from NHS Employers 2026 AfC pay scales PDF: https://www.nhsemployers.org/system/files/2026-02/2026%20AfC%20pay%20scales.pdf</t>
        </r>
      </text>
    </comment>
    <comment ref="C13" authorId="0" shapeId="0" xr:uid="{00000000-0006-0000-0400-00000F000000}">
      <text>
        <r>
          <rPr>
            <sz val="10"/>
            <rFont val="Arial"/>
            <family val="2"/>
          </rPr>
          <t>Annual salary value from NHS Employers 2026 AfC pay scales PDF: https://www.nhsemployers.org/system/files/2026-02/2026%20AfC%20pay%20scales.pdf</t>
        </r>
      </text>
    </comment>
    <comment ref="D13" authorId="0" shapeId="0" xr:uid="{00000000-0006-0000-0400-00001B000000}">
      <text>
        <r>
          <rPr>
            <sz val="10"/>
            <rFont val="Arial"/>
            <family val="2"/>
          </rPr>
          <t>Annual salary value from NHS Employers 2026 AfC pay scales PDF: https://www.nhsemployers.org/system/files/2026-02/2026%20AfC%20pay%20scales.pdf</t>
        </r>
      </text>
    </comment>
    <comment ref="B14" authorId="0" shapeId="0" xr:uid="{00000000-0006-0000-0400-000008000000}">
      <text>
        <r>
          <rPr>
            <sz val="10"/>
            <rFont val="Arial"/>
            <family val="2"/>
          </rPr>
          <t>Annual salary value from NHS Employers 2026 AfC pay scales PDF: https://www.nhsemployers.org/system/files/2026-02/2026%20AfC%20pay%20scales.pdf</t>
        </r>
      </text>
    </comment>
    <comment ref="C14" authorId="0" shapeId="0" xr:uid="{00000000-0006-0000-0400-000010000000}">
      <text>
        <r>
          <rPr>
            <sz val="10"/>
            <rFont val="Arial"/>
            <family val="2"/>
          </rPr>
          <t>Annual salary value from NHS Employers 2026 AfC pay scales PDF: https://www.nhsemployers.org/system/files/2026-02/2026%20AfC%20pay%20scales.pdf</t>
        </r>
      </text>
    </comment>
    <comment ref="D14" authorId="0" shapeId="0" xr:uid="{00000000-0006-0000-0400-00001C000000}">
      <text>
        <r>
          <rPr>
            <sz val="10"/>
            <rFont val="Arial"/>
            <family val="2"/>
          </rPr>
          <t>Annual salary value from NHS Employers 2026 AfC pay scales PDF: https://www.nhsemployers.org/system/files/2026-02/2026%20AfC%20pay%20scales.pdf</t>
        </r>
      </text>
    </comment>
    <comment ref="B15" authorId="0" shapeId="0" xr:uid="{00000000-0006-0000-0400-000009000000}">
      <text>
        <r>
          <rPr>
            <sz val="10"/>
            <rFont val="Arial"/>
            <family val="2"/>
          </rPr>
          <t>Annual salary value from NHS Employers 2026 AfC pay scales PDF: https://www.nhsemployers.org/system/files/2026-02/2026%20AfC%20pay%20scales.pdf</t>
        </r>
      </text>
    </comment>
    <comment ref="C15" authorId="0" shapeId="0" xr:uid="{00000000-0006-0000-0400-000011000000}">
      <text>
        <r>
          <rPr>
            <sz val="10"/>
            <rFont val="Arial"/>
            <family val="2"/>
          </rPr>
          <t>Annual salary value from NHS Employers 2026 AfC pay scales PDF: https://www.nhsemployers.org/system/files/2026-02/2026%20AfC%20pay%20scales.pdf</t>
        </r>
      </text>
    </comment>
    <comment ref="D15" authorId="0" shapeId="0" xr:uid="{00000000-0006-0000-0400-00001D000000}">
      <text>
        <r>
          <rPr>
            <sz val="10"/>
            <rFont val="Arial"/>
            <family val="2"/>
          </rPr>
          <t>Annual salary value from NHS Employers 2026 AfC pay scales PDF: https://www.nhsemployers.org/system/files/2026-02/2026%20AfC%20pay%20scales.pdf</t>
        </r>
      </text>
    </comment>
    <comment ref="B16" authorId="0" shapeId="0" xr:uid="{00000000-0006-0000-0400-00000A000000}">
      <text>
        <r>
          <rPr>
            <sz val="10"/>
            <rFont val="Arial"/>
            <family val="2"/>
          </rPr>
          <t>Annual salary value from NHS Employers 2026 AfC pay scales PDF: https://www.nhsemployers.org/system/files/2026-02/2026%20AfC%20pay%20scales.pdf</t>
        </r>
      </text>
    </comment>
    <comment ref="C16" authorId="0" shapeId="0" xr:uid="{00000000-0006-0000-0400-000012000000}">
      <text>
        <r>
          <rPr>
            <sz val="10"/>
            <rFont val="Arial"/>
            <family val="2"/>
          </rPr>
          <t>Annual salary value from NHS Employers 2026 AfC pay scales PDF: https://www.nhsemployers.org/system/files/2026-02/2026%20AfC%20pay%20scales.pdf</t>
        </r>
      </text>
    </comment>
    <comment ref="D16" authorId="0" shapeId="0" xr:uid="{00000000-0006-0000-0400-00001E000000}">
      <text>
        <r>
          <rPr>
            <sz val="10"/>
            <rFont val="Arial"/>
            <family val="2"/>
          </rPr>
          <t>Annual salary value from NHS Employers 2026 AfC pay scales PDF: https://www.nhsemployers.org/system/files/2026-02/2026%20AfC%20pay%20scales.pdf</t>
        </r>
      </text>
    </comment>
    <comment ref="B17" authorId="0" shapeId="0" xr:uid="{00000000-0006-0000-0400-00000B000000}">
      <text>
        <r>
          <rPr>
            <sz val="10"/>
            <rFont val="Arial"/>
            <family val="2"/>
          </rPr>
          <t>Annual salary value from NHS Employers 2026 AfC pay scales PDF: https://www.nhsemployers.org/system/files/2026-02/2026%20AfC%20pay%20scales.pdf</t>
        </r>
      </text>
    </comment>
    <comment ref="C17" authorId="0" shapeId="0" xr:uid="{00000000-0006-0000-0400-000013000000}">
      <text>
        <r>
          <rPr>
            <sz val="10"/>
            <rFont val="Arial"/>
            <family val="2"/>
          </rPr>
          <t>Annual salary value from NHS Employers 2026 AfC pay scales PDF: https://www.nhsemployers.org/system/files/2026-02/2026%20AfC%20pay%20scales.pdf</t>
        </r>
      </text>
    </comment>
    <comment ref="D17" authorId="0" shapeId="0" xr:uid="{00000000-0006-0000-0400-00001F000000}">
      <text>
        <r>
          <rPr>
            <sz val="10"/>
            <rFont val="Arial"/>
            <family val="2"/>
          </rPr>
          <t>Annual salary value from NHS Employers 2026 AfC pay scales PDF: https://www.nhsemployers.org/system/files/2026-02/2026%20AfC%20pay%20scales.pdf</t>
        </r>
      </text>
    </comment>
    <comment ref="B18" authorId="0" shapeId="0" xr:uid="{00000000-0006-0000-0400-00000C000000}">
      <text>
        <r>
          <rPr>
            <sz val="10"/>
            <rFont val="Arial"/>
            <family val="2"/>
          </rPr>
          <t>Annual salary value from NHS Employers 2026 AfC pay scales PDF: https://www.nhsemployers.org/system/files/2026-02/2026%20AfC%20pay%20scales.pdf</t>
        </r>
      </text>
    </comment>
    <comment ref="C18" authorId="0" shapeId="0" xr:uid="{00000000-0006-0000-0400-000014000000}">
      <text>
        <r>
          <rPr>
            <sz val="10"/>
            <rFont val="Arial"/>
            <family val="2"/>
          </rPr>
          <t>Annual salary value from NHS Employers 2026 AfC pay scales PDF: https://www.nhsemployers.org/system/files/2026-02/2026%20AfC%20pay%20scales.pdf</t>
        </r>
      </text>
    </comment>
    <comment ref="D18" authorId="0" shapeId="0" xr:uid="{00000000-0006-0000-0400-000020000000}">
      <text>
        <r>
          <rPr>
            <sz val="10"/>
            <rFont val="Arial"/>
            <family val="2"/>
          </rPr>
          <t>Annual salary value from NHS Employers 2026 AfC pay scales PDF: https://www.nhsemployers.org/system/files/2026-02/2026%20AfC%20pay%20scales.pdf</t>
        </r>
      </text>
    </comment>
  </commentList>
</comments>
</file>

<file path=xl/sharedStrings.xml><?xml version="1.0" encoding="utf-8"?>
<sst xmlns="http://schemas.openxmlformats.org/spreadsheetml/2006/main" count="1156" uniqueCount="546">
  <si>
    <t>NHSA commercial data project costing template - worked example</t>
  </si>
  <si>
    <r>
      <rPr>
        <i/>
        <sz val="10"/>
        <color rgb="FF000000"/>
        <rFont val="Calibri"/>
      </rPr>
      <t xml:space="preserve">Illustrative worked example only. Replace all values with locally approved rates, current infrastructure charges and finance-approved assumptions before external use.
</t>
    </r>
    <r>
      <rPr>
        <b/>
        <sz val="10"/>
        <color rgb="FFFF0000"/>
        <rFont val="Calibri"/>
      </rPr>
      <t>DISCLAIMER:</t>
    </r>
    <r>
      <rPr>
        <sz val="10"/>
        <color rgb="FFFF0000"/>
        <rFont val="Calibri"/>
      </rPr>
      <t xml:space="preserve"> The Northern Health Science Alliance (NHSA), members of the Working Group on Costing Commercial Uses of Patient Data, and any contributors to this guidance accept no responsibility or liability for any decisions, actions, financial outcomes, contractual arrangements or commercial negotiations arising from the use of the template or worked example. Responsibility for the selection, adaptation, application, quality assurance, validation and approval of any costing model, assumptions, calculations, outputs or resulting charges rests entirely with the organisation and individuals choosing to use them. Users should ensure that all figures, calculations, formulas, assumptions, governance requirements, infrastructure costs, staff rates, VAT treatment, value-sharing arrangements and contractual provisions are independently reviewed, verified and approved through appropriate local finance, commercial, legal, information governance and organisational approval processes before use in decision-making, pricing, contracting or external communications. </t>
    </r>
  </si>
  <si>
    <t>Project details</t>
  </si>
  <si>
    <t>Project / quote title</t>
  </si>
  <si>
    <t>Worked example: six-month commercial AI feasibility and model-validation data project</t>
  </si>
  <si>
    <t>Sponsor / customer</t>
  </si>
  <si>
    <t>NHS organisation / lead partner</t>
  </si>
  <si>
    <t>Illustrative NHSA NHS Trust lead / secure data environment partner</t>
  </si>
  <si>
    <t>Prepared by</t>
  </si>
  <si>
    <t>Date prepared</t>
  </si>
  <si>
    <t>Version</t>
  </si>
  <si>
    <t>V2</t>
  </si>
  <si>
    <t>Request classification</t>
  </si>
  <si>
    <t>Commercial product development / validation using de-identified NHS data</t>
  </si>
  <si>
    <t>Route / model</t>
  </si>
  <si>
    <t>Direct Trust / SDE / TRE / multi-organisation</t>
  </si>
  <si>
    <t>Is sponsor speaking to other NHS partners?</t>
  </si>
  <si>
    <t>Yes - sponsor may approach multiple NHS/SDE partners</t>
  </si>
  <si>
    <t>Lead organisation / coordinating function</t>
  </si>
  <si>
    <t>Expected project length</t>
  </si>
  <si>
    <t>6 months including feasibility, delivery and close-down</t>
  </si>
  <si>
    <t>Data entering / leaving local organisation?</t>
  </si>
  <si>
    <t>Commercial assumptions</t>
  </si>
  <si>
    <t>Default commercial overhead %</t>
  </si>
  <si>
    <t>Use local finance-approved commercial overhead. V4 guidance notes commercial work should include overhead or equivalent value recovery.</t>
  </si>
  <si>
    <t>Default value uplift %</t>
  </si>
  <si>
    <t>Use only where locally approved. Alternative mechanisms may include revenue share, royalties or milestone payments.</t>
  </si>
  <si>
    <t>VAT % if applicable</t>
  </si>
  <si>
    <t>Set locally. Leave as 0% if outside scope or handled separately.</t>
  </si>
  <si>
    <t>Contingency / risk allowance %</t>
  </si>
  <si>
    <t>Optional risk allowance for uncertainty, rework or scope creep.</t>
  </si>
  <si>
    <t>Feasibility quoted as standalone charge?</t>
  </si>
  <si>
    <t>Yes - quoted as standalone Stage 2 line items</t>
  </si>
  <si>
    <t>Guidance says feasibility should be costed and charged where possible.</t>
  </si>
  <si>
    <t>PPIE / lay review required?</t>
  </si>
  <si>
    <t>Yes - lay/PPIE review and Data Access Committee assumed</t>
  </si>
  <si>
    <t>Some organisations require Data Trust Committee or PPIE review and should not absorb this as unfunded overhead.</t>
  </si>
  <si>
    <t>How to use</t>
  </si>
  <si>
    <t>1. Complete Project Setup, then review Role Rates and AfC Pay Scales. Staff Band now drives VLOOKUP rate selection using 2026 AfC pay scales where applicable.</t>
  </si>
  <si>
    <t>2. In Costing Template, review Role / provider and Staff Band for each line. Enter quantities, units and direct non-staff costs; Unit rate is populated automatically.</t>
  </si>
  <si>
    <t>3. Review stage subtotals and Quote Summary. Contingency, VAT and any benefit-sharing mechanism remain subject to local finance and legal approval.</t>
  </si>
  <si>
    <t>4. Use Assumptions Log to record rate sources, overhead assumptions, infrastructure assumptions, sponsor dependencies, exclusions and value-sharing assumptions.</t>
  </si>
  <si>
    <t>5. This remains an illustrative worked example, not a tariff. 2026 AfC values are a benchmark only and should be replaced with locally approved commercial rates where required.</t>
  </si>
  <si>
    <t>Item</t>
  </si>
  <si>
    <t>Detail</t>
  </si>
  <si>
    <t>Worked example scenario</t>
  </si>
  <si>
    <t>A commercial health technology sponsor requests de-identified, linked hospital data to assess feasibility and validate an AI-enabled prediction/model-support tool. The example assumes a six-month project, one lead NHS partner, secure environment access, limited multi-organisation coordination, feasibility as a standalone stage, PPIE/lay review, and use of automation/pipeline work. This V2 version updates staff lines to use Staff Band-driven VLOOKUP rates based on the 2026 AfC lookup sheet where applicable.</t>
  </si>
  <si>
    <t>Important caveats</t>
  </si>
  <si>
    <t>This is not a tariff and should not be used for price-setting or external quote issue. It demonstrates how the costing template can be populated using Staff Band lookup/VLOOKUP functionality. Every staff band, rate, overhead, infrastructure charge and VAT position must be locally approved.
NIHR iCT guidance and calculations/tariff data are used as a reference for structured costing methodology, full-cost recovery principles, auditability and transparency. The worked example rates themselves are not derived from NCVR/iCT tariffs unless explicitly stated.</t>
  </si>
  <si>
    <t>Why these costs are included</t>
  </si>
  <si>
    <t>The selected cost lines mirror V4 guidance themes: feasibility, governance/PPIE, secure environment setup, infrastructure, data preparation, automation/tooling, specialist expertise, multi-organisation coordination, and explicit value/benefit-sharing consideration.</t>
  </si>
  <si>
    <t>Interpretation</t>
  </si>
  <si>
    <t>Use this example to review completeness of cost categories, not to benchmark market price. The final cost is intentionally sensitive to local overhead, access model, data volume, GPU/HPC usage and partner charging. AfC top pay points are used as the default lookup basis here only to demonstrate the formula mechanism.</t>
  </si>
  <si>
    <t>Stage-by-stage cost lines with subtotals and final project cost. Blue cells are user inputs; formulas calculate line and project totals.</t>
  </si>
  <si>
    <t>Stage</t>
  </si>
  <si>
    <t>Cost component / activity</t>
  </si>
  <si>
    <t>Example considerations</t>
  </si>
  <si>
    <t>Role / provider</t>
  </si>
  <si>
    <t>Staff Band</t>
  </si>
  <si>
    <t>Qty</t>
  </si>
  <si>
    <t>Unit</t>
  </si>
  <si>
    <t>Unit rate (£)</t>
  </si>
  <si>
    <t>Staff cost (£)</t>
  </si>
  <si>
    <t>Non-staff direct cost (£)</t>
  </si>
  <si>
    <t>Overhead %</t>
  </si>
  <si>
    <t>Overhead amount (£)</t>
  </si>
  <si>
    <t>Value uplift / benefit %</t>
  </si>
  <si>
    <t>Value uplift amount (£)</t>
  </si>
  <si>
    <t>Line total (£)</t>
  </si>
  <si>
    <t>Include in quote?</t>
  </si>
  <si>
    <t>Notes / assumptions</t>
  </si>
  <si>
    <t>1. Initial enquiry and scoping</t>
  </si>
  <si>
    <t>Sponsor question and intended use review</t>
  </si>
  <si>
    <t>Clarify question, intended use, proposed outputs and access model</t>
  </si>
  <si>
    <t>Project manager</t>
  </si>
  <si>
    <t>Band 7</t>
  </si>
  <si>
    <t>Day</t>
  </si>
  <si>
    <t>Yes</t>
  </si>
  <si>
    <t>Initial qualification call and intended-use review.</t>
  </si>
  <si>
    <t>Data source and population scoping</t>
  </si>
  <si>
    <t>Expected data sources, likely patient population, outputs and access requirements</t>
  </si>
  <si>
    <t>BI analyst / data analyst</t>
  </si>
  <si>
    <t>Band 5</t>
  </si>
  <si>
    <t>Scope source systems, fields and likely cohort.</t>
  </si>
  <si>
    <t>Request classification and internal routing</t>
  </si>
  <si>
    <t>Commercial / research / innovation route; local pathway and approvals</t>
  </si>
  <si>
    <t>Information governance officer</t>
  </si>
  <si>
    <t>Band 6</t>
  </si>
  <si>
    <t>Commercial/research/innovation route triage.</t>
  </si>
  <si>
    <t>Early partner check</t>
  </si>
  <si>
    <t>Ask whether sponsor is speaking to other NHS partners</t>
  </si>
  <si>
    <t>Programme / partner coordinator</t>
  </si>
  <si>
    <t>Band 8a</t>
  </si>
  <si>
    <t>Check sponsor approaches to other NHS/SDE partners.</t>
  </si>
  <si>
    <t>Sponsor-facing scoping note</t>
  </si>
  <si>
    <t>Document assumptions, exclusions and whether feasibility is required</t>
  </si>
  <si>
    <t>Written scoping assumptions and feasibility decision point.</t>
  </si>
  <si>
    <t>Subtotal</t>
  </si>
  <si>
    <t>2. Feasibility assessment</t>
  </si>
  <si>
    <t>Cohort identification</t>
  </si>
  <si>
    <t>Identify cohort and likely size</t>
  </si>
  <si>
    <t>Initial cohort count using agreed inclusion criteria.</t>
  </si>
  <si>
    <t>Inclusion / exclusion criteria checks</t>
  </si>
  <si>
    <t>Review proposed criteria and data fields</t>
  </si>
  <si>
    <t>Clinical expert</t>
  </si>
  <si>
    <t>Local / non-AfC</t>
  </si>
  <si>
    <t>Clinical review of phenotype/criteria.</t>
  </si>
  <si>
    <t>Data availability assessment</t>
  </si>
  <si>
    <t>Confirm data availability and completeness</t>
  </si>
  <si>
    <t>Senior analyst</t>
  </si>
  <si>
    <t>Assess completeness and availability of requested fields.</t>
  </si>
  <si>
    <t>Technical feasibility review</t>
  </si>
  <si>
    <t>Assess extraction, linkage, environment and access constraints</t>
  </si>
  <si>
    <t>Data engineer</t>
  </si>
  <si>
    <t>Extraction, linkage and secure environment assessment.</t>
  </si>
  <si>
    <t>Clinical / methodological review</t>
  </si>
  <si>
    <t>Early expert review before full quote</t>
  </si>
  <si>
    <t>Statistician / methodologist</t>
  </si>
  <si>
    <t>Early methods and analysis feasibility review.</t>
  </si>
  <si>
    <t>Feasibility report / sponsor discussion</t>
  </si>
  <si>
    <t>Output of feasibility stage and decision point</t>
  </si>
  <si>
    <t>Feasibility paper and sponsor review meeting.</t>
  </si>
  <si>
    <t>3. Environment and technical setup</t>
  </si>
  <si>
    <t>Secure environment configuration</t>
  </si>
  <si>
    <t>SDE/TRE/workspace setup and project space</t>
  </si>
  <si>
    <t>Cloud / SDE / TRE platform support</t>
  </si>
  <si>
    <t>Project workspace setup in secure environment.</t>
  </si>
  <si>
    <t>User access and permissions</t>
  </si>
  <si>
    <t>Accounts, permissions, access controls and onboarding</t>
  </si>
  <si>
    <t>Account creation and access controls for two users.</t>
  </si>
  <si>
    <t>Monitoring and audit controls</t>
  </si>
  <si>
    <t>Audit logs, monitoring, activity controls</t>
  </si>
  <si>
    <t>Audit and monitoring controls.</t>
  </si>
  <si>
    <t>Workspace structures and data pipelines</t>
  </si>
  <si>
    <t>Folder structures, pipelines, usage policies</t>
  </si>
  <si>
    <t>Folder/pipeline structure and role-based data flow.</t>
  </si>
  <si>
    <t>SDE / TRE partner setup costs</t>
  </si>
  <si>
    <t>Charges from host or partner platform</t>
  </si>
  <si>
    <t>Illustrative pass-through platform onboarding/setup charge.</t>
  </si>
  <si>
    <t>4. Infrastructure and operational costs</t>
  </si>
  <si>
    <t>Secure storage</t>
  </si>
  <si>
    <t>Expected volume and length of storage</t>
  </si>
  <si>
    <t>Illustrative storage allowance: approx. 4 TB for 6 months using cloud/SDE pricing check.</t>
  </si>
  <si>
    <t>Compute usage</t>
  </si>
  <si>
    <t>VM / CPU / memory usage</t>
  </si>
  <si>
    <t>Illustrative VM/CPU compute allowance over 6 months.</t>
  </si>
  <si>
    <t>High-performance compute / GPU</t>
  </si>
  <si>
    <t>HPC/GPU if required by imaging/AI workload</t>
  </si>
  <si>
    <t>Illustrative GPU/HPC budget for AI workload experiments.</t>
  </si>
  <si>
    <t>Data transfer and processing infrastructure</t>
  </si>
  <si>
    <t>Ingestion, transfer, processing, networking</t>
  </si>
  <si>
    <t>Illustrative ingestion/networking/processing allowance.</t>
  </si>
  <si>
    <t>Ongoing platform maintenance</t>
  </si>
  <si>
    <t>Maintenance, monitoring, service management</t>
  </si>
  <si>
    <t>Platform monitoring and service management over project.</t>
  </si>
  <si>
    <t>Cloud / third-party charges</t>
  </si>
  <si>
    <t>External platform, licence or cloud pass-through costs</t>
  </si>
  <si>
    <t>Illustrative third-party tooling/licence/cloud pass-through.</t>
  </si>
  <si>
    <t>5. Governance, compliance, PPIE and Data Trust Committee review</t>
  </si>
  <si>
    <t>Information governance review</t>
  </si>
  <si>
    <t>IG review, DPIA, legal basis checks</t>
  </si>
  <si>
    <t>IG review, DPIA and data minimisation checks.</t>
  </si>
  <si>
    <t>Data Access Committee / Data Trust Committee review</t>
  </si>
  <si>
    <t>Committee preparation, coordination and meeting time</t>
  </si>
  <si>
    <t>Data access committee / Data Trust Committee coordinator</t>
  </si>
  <si>
    <t>Committee preparation, coordination and minutes.</t>
  </si>
  <si>
    <t>PPIE facilitator support</t>
  </si>
  <si>
    <t>Preparation and facilitation of PPIE / lay review</t>
  </si>
  <si>
    <t>PPIE facilitator</t>
  </si>
  <si>
    <t>Prepare and facilitate lay/public review.</t>
  </si>
  <si>
    <t>Lay member honoraria / reimbursement</t>
  </si>
  <si>
    <t>Honoraria, expenses and participant reimbursement</t>
  </si>
  <si>
    <t>Lay reviewer / patient contributor</t>
  </si>
  <si>
    <t>Two contributors, six hours each at illustrative £27.50/hour plus expenses allowance.</t>
  </si>
  <si>
    <t>Contracting and legal review</t>
  </si>
  <si>
    <t>Contracts, data-sharing, licence or collaboration terms</t>
  </si>
  <si>
    <t>Contracts / legal officer</t>
  </si>
  <si>
    <t>Data/collaboration/licence terms review.</t>
  </si>
  <si>
    <t>Risk assessment and audit trail</t>
  </si>
  <si>
    <t>Risk logs, documentation, approvals and audit trail</t>
  </si>
  <si>
    <t>Risk log, internal record and approval trail.</t>
  </si>
  <si>
    <t>6. Project phasing and change control</t>
  </si>
  <si>
    <t>Discovery / feasibility phase</t>
  </si>
  <si>
    <t>Initial phase with defined deliverable and decision point</t>
  </si>
  <si>
    <t>Phase gate administration beyond detailed feasibility lines.</t>
  </si>
  <si>
    <t>Main analytical delivery phase</t>
  </si>
  <si>
    <t>Core delivery phase and defined outputs</t>
  </si>
  <si>
    <t>Delivery governance and project reporting.</t>
  </si>
  <si>
    <t>Extension questions / follow-on analyses</t>
  </si>
  <si>
    <t>Unplanned or planned extensions and additional questions</t>
  </si>
  <si>
    <t>Allowance for one defined sponsor query/change.</t>
  </si>
  <si>
    <t>Validation / prospective phase</t>
  </si>
  <si>
    <t>Validation phases, including prospective or consented elements</t>
  </si>
  <si>
    <t>No</t>
  </si>
  <si>
    <t>Not included in this worked example.</t>
  </si>
  <si>
    <t>Data refresh / update cycles</t>
  </si>
  <si>
    <t>Monthly, quarterly, annual or other refreshes</t>
  </si>
  <si>
    <t>One refresh during the project.</t>
  </si>
  <si>
    <t>Change-control administration</t>
  </si>
  <si>
    <t>Scope changes, re-quotes and approvals</t>
  </si>
  <si>
    <t>Change-control log and revised assumptions.</t>
  </si>
  <si>
    <t>7. Data preparation and delivery: data as a service</t>
  </si>
  <si>
    <t>Data extraction</t>
  </si>
  <si>
    <t>Extract data from source systems</t>
  </si>
  <si>
    <t>Extract from source systems.</t>
  </si>
  <si>
    <t>Data cleansing and coding</t>
  </si>
  <si>
    <t>Cleaning, coding, standardisation and mapping</t>
  </si>
  <si>
    <t>Clean, code and map data fields.</t>
  </si>
  <si>
    <t>Quality assurance</t>
  </si>
  <si>
    <t>QA checks and independent review</t>
  </si>
  <si>
    <t>QA checks and independent review.</t>
  </si>
  <si>
    <t>Pseudonymisation / anonymisation preparation</t>
  </si>
  <si>
    <t>Pseudonymisation, minimisation and disclosure control</t>
  </si>
  <si>
    <t>Pseudonymisation, minimisation and disclosure control.</t>
  </si>
  <si>
    <t>Data linkage</t>
  </si>
  <si>
    <t>Linkage across sources or partners</t>
  </si>
  <si>
    <t>Linkage across two source datasets.</t>
  </si>
  <si>
    <t>Research-ready tables / outputs</t>
  </si>
  <si>
    <t>Creation of curated tables and documentation</t>
  </si>
  <si>
    <t>Curated tables plus data dictionary.</t>
  </si>
  <si>
    <t>Data publication into secure environment</t>
  </si>
  <si>
    <t>Make data available securely for analysis</t>
  </si>
  <si>
    <t>Publish approved data into workspace.</t>
  </si>
  <si>
    <t>8. Automation and tooling</t>
  </si>
  <si>
    <t>Script / pipeline design and build</t>
  </si>
  <si>
    <t>Reusable data processing, orchestration or automation</t>
  </si>
  <si>
    <t>Automation / RPA specialist</t>
  </si>
  <si>
    <t>Reusable pipeline for extraction and refresh.</t>
  </si>
  <si>
    <t>RPA / bot development</t>
  </si>
  <si>
    <t>Bot or robotic process automation if required</t>
  </si>
  <si>
    <t>Small bot/scripted workflow allowance.</t>
  </si>
  <si>
    <t>Testing and validation</t>
  </si>
  <si>
    <t>Test scripts, outputs and processing pipelines</t>
  </si>
  <si>
    <t>Pipeline testing and validation.</t>
  </si>
  <si>
    <t>Licences and tooling allowances</t>
  </si>
  <si>
    <t>Licences, tools or support arrangements</t>
  </si>
  <si>
    <t>Illustrative licence/tooling allowance.</t>
  </si>
  <si>
    <t>Monitoring and decommissioning</t>
  </si>
  <si>
    <t>Monitoring, support and close-down</t>
  </si>
  <si>
    <t>Monitor and close down pipelines.</t>
  </si>
  <si>
    <t>9. Specialist expertise and analytical support</t>
  </si>
  <si>
    <t>Clinical interpretation</t>
  </si>
  <si>
    <t>Clinical advice and interpretation</t>
  </si>
  <si>
    <t>Clinical interpretation of fields and outputs.</t>
  </si>
  <si>
    <t>Statistical / methodological support</t>
  </si>
  <si>
    <t>Study design, analysis plan and methodology</t>
  </si>
  <si>
    <t>Analysis plan and feasibility interpretation.</t>
  </si>
  <si>
    <t>Data science input</t>
  </si>
  <si>
    <t>Advanced analytics / AI / data science input</t>
  </si>
  <si>
    <t>Data scientist</t>
  </si>
  <si>
    <t>Model development/validation support.</t>
  </si>
  <si>
    <t>Health economics</t>
  </si>
  <si>
    <t>Economic evaluation or modelling input</t>
  </si>
  <si>
    <t>Health economist</t>
  </si>
  <si>
    <t>Not included in this example.</t>
  </si>
  <si>
    <t>Project management</t>
  </si>
  <si>
    <t>Project planning, reporting, risk and sponsor management</t>
  </si>
  <si>
    <t>Project planning, reporting and sponsor management.</t>
  </si>
  <si>
    <t>Sponsor-facing engagement</t>
  </si>
  <si>
    <t>Sponsor meetings, briefings and outputs</t>
  </si>
  <si>
    <t>Two sponsor meetings and outputs.</t>
  </si>
  <si>
    <t>10. Multi-organisation coordination</t>
  </si>
  <si>
    <t>Lead coordination function</t>
  </si>
  <si>
    <t>Lead organisation or coordination role</t>
  </si>
  <si>
    <t>Lead coordination for multi-partner assumptions.</t>
  </si>
  <si>
    <t>Partner costing returns</t>
  </si>
  <si>
    <t>Collect and check partner costing returns</t>
  </si>
  <si>
    <t>Collect and check partner inputs.</t>
  </si>
  <si>
    <t>Assumptions log management</t>
  </si>
  <si>
    <t>Shared assumptions, dependencies, exclusions</t>
  </si>
  <si>
    <t>Maintain assumptions and exclusions.</t>
  </si>
  <si>
    <t>Local extraction and local governance by partners</t>
  </si>
  <si>
    <t>Local partner extraction and governance charges</t>
  </si>
  <si>
    <t>Other specialist</t>
  </si>
  <si>
    <t>Indicative partner pass-through allowance.</t>
  </si>
  <si>
    <t>Central workspace hosting</t>
  </si>
  <si>
    <t>Shared workspace / SDE / TRE hosting and support</t>
  </si>
  <si>
    <t>Central workspace hosting pass-through.</t>
  </si>
  <si>
    <t>Cross-site data flows and linkage</t>
  </si>
  <si>
    <t>Data flow design, linkage and responsibilities</t>
  </si>
  <si>
    <t>Design cross-site flows and responsibilities.</t>
  </si>
  <si>
    <t>11. Value-based and benefit-sharing components</t>
  </si>
  <si>
    <t>Value uplift</t>
  </si>
  <si>
    <t>Locally approved uplift if applicable</t>
  </si>
  <si>
    <t>No fixed value uplift applied; value recovery through overhead and contract terms.</t>
  </si>
  <si>
    <t>Revenue-share / royalty modelling</t>
  </si>
  <si>
    <t>Downstream mechanism, if agreed</t>
  </si>
  <si>
    <t>Document option for downstream value-sharing in heads of terms.</t>
  </si>
  <si>
    <t>Milestone / success payment allowance</t>
  </si>
  <si>
    <t>Milestones or success fees if applicable</t>
  </si>
  <si>
    <t>Placeholder for milestone/success payment discussion.</t>
  </si>
  <si>
    <t>Public-benefit / in-kind recovery</t>
  </si>
  <si>
    <t>Alternative benefit-sharing mechanism</t>
  </si>
  <si>
    <t>Document public benefit or in-kind recovery route.</t>
  </si>
  <si>
    <t>12. Contingency, approval and finalisation</t>
  </si>
  <si>
    <t>Complexity / uncertainty contingency</t>
  </si>
  <si>
    <t>Optional allowance for uncertainty or scope complexity</t>
  </si>
  <si>
    <t>Contingency applied at Quote Summary rather than as a line item.</t>
  </si>
  <si>
    <t>Finance review and approval</t>
  </si>
  <si>
    <t>Local finance sign-off</t>
  </si>
  <si>
    <t>Finance review and local approval.</t>
  </si>
  <si>
    <t>Sponsor quote preparation</t>
  </si>
  <si>
    <t>Final sponsor quote and internal record</t>
  </si>
  <si>
    <t>Prepare sponsor-facing quote and internal record.</t>
  </si>
  <si>
    <t>Contracting finalisation</t>
  </si>
  <si>
    <t>Final checks before contracting</t>
  </si>
  <si>
    <t>Final checks before contracting.</t>
  </si>
  <si>
    <t>FINAL PROJECT COST (all included stages)</t>
  </si>
  <si>
    <t>Pulls stage subtotals from the Costing Template and adds optional contingency and VAT.</t>
  </si>
  <si>
    <t>Non-staff direct (£)</t>
  </si>
  <si>
    <t>Overhead (£)</t>
  </si>
  <si>
    <t>Value uplift (£)</t>
  </si>
  <si>
    <t>Total (£)</t>
  </si>
  <si>
    <t>Subtotal before contingency and VAT</t>
  </si>
  <si>
    <t>Optional contingency / risk allowance</t>
  </si>
  <si>
    <t>Project total before VAT</t>
  </si>
  <si>
    <t>VAT if applicable</t>
  </si>
  <si>
    <t>FINAL PROJECT COST INCLUDING VAT (if applicable)</t>
  </si>
  <si>
    <t>England pay bands and pay points from 1 April 2026. Annual salaries come from NHS Employers 2026 Agenda for Change pay scales; hourly and day rates are calculated in this workbook and should be checked locally.</t>
  </si>
  <si>
    <t>Source URL:</t>
  </si>
  <si>
    <t>https://www.nhsemployers.org/system/files/2026-02/2026%20AfC%20pay%20scales.pdf</t>
  </si>
  <si>
    <t>Calculation assumptions</t>
  </si>
  <si>
    <t xml:space="preserve">Hourly rate = annual salary / 52.143 weeks / 37.5 hours. Day rate = hourly rate x 7.5 hours. Default lookup uses top pay point. Adjust locally if your finance team uses a different basis. </t>
  </si>
  <si>
    <t>NHS Trusts will typically calculate full Annual employment cost rather than salary alone, including employer National Insurance and pension contributions. Hourly and day rates are worksheet calculations and local calculation methods should be applied.</t>
  </si>
  <si>
    <t>Entry annual salary (£)</t>
  </si>
  <si>
    <t>Intermediate annual salary (£)</t>
  </si>
  <si>
    <t>Top annual salary (£)</t>
  </si>
  <si>
    <t>Default annual salary used (£)</t>
  </si>
  <si>
    <t>Hourly rate (£)</t>
  </si>
  <si>
    <t>Day rate (£)</t>
  </si>
  <si>
    <t>Source / note</t>
  </si>
  <si>
    <t>Band 1</t>
  </si>
  <si>
    <t>NHS Employers 2026 AfC pay scales PDF; default uses top pay point for lookup. Replace locally if required.</t>
  </si>
  <si>
    <t>Band 2</t>
  </si>
  <si>
    <t>Band 3</t>
  </si>
  <si>
    <t>Band 4</t>
  </si>
  <si>
    <t>Band 8b</t>
  </si>
  <si>
    <t>Band 8c</t>
  </si>
  <si>
    <t>Band 8d</t>
  </si>
  <si>
    <t>Band 9</t>
  </si>
  <si>
    <t>Role rates and local assumptions - worked example with 2026 AfC lookup</t>
  </si>
  <si>
    <t>Staff Band drives the VLOOKUP rate used in the Costing Template. AfC roles use 2026 top pay point values by default; Local / non-AfC roles retain worked-example local rates and must be replaced by locally approved values.</t>
  </si>
  <si>
    <t>Role / grade / provider</t>
  </si>
  <si>
    <t>Pay point used</t>
  </si>
  <si>
    <t>Annual salary (£)</t>
  </si>
  <si>
    <t>Default unit</t>
  </si>
  <si>
    <t>Default overhead %</t>
  </si>
  <si>
    <t>Source / approval note</t>
  </si>
  <si>
    <t>Effective date</t>
  </si>
  <si>
    <t>Owner / approver</t>
  </si>
  <si>
    <t>AfC Band 1 default</t>
  </si>
  <si>
    <t>Top</t>
  </si>
  <si>
    <t>Source: NHS Employers 2026 AfC pay scales PDF. Formula uses top pay point; replace with local finance-approved commercial rate if required.</t>
  </si>
  <si>
    <t>1 Apr 2026</t>
  </si>
  <si>
    <t>Illustrative only - local approval required</t>
  </si>
  <si>
    <t>AfC Band 2 default</t>
  </si>
  <si>
    <t>AfC Band 3 default</t>
  </si>
  <si>
    <t>AfC Band 4 default</t>
  </si>
  <si>
    <t>AfC Band 5 default</t>
  </si>
  <si>
    <t>AfC Band 6 default</t>
  </si>
  <si>
    <t>AfC Band 7 default</t>
  </si>
  <si>
    <t>AfC Band 8a default</t>
  </si>
  <si>
    <t>AfC Band 8b default</t>
  </si>
  <si>
    <t>AfC Band 8c default</t>
  </si>
  <si>
    <t>AfC Band 8d default</t>
  </si>
  <si>
    <t>AfC Band 9 default</t>
  </si>
  <si>
    <t>Role default mapping used by worked example</t>
  </si>
  <si>
    <t>Worked-example staff band mapping using NHS Employers 2026 AfC pay scales, top pay point. Confirm staff band and commercial rate locally.</t>
  </si>
  <si>
    <t>Local</t>
  </si>
  <si>
    <t>Local/non-AfC worked-example rate retained from prior workbook for illustration only. Replace with locally approved rate or sector guidance.</t>
  </si>
  <si>
    <t>Record sources, exclusions, sponsor dependencies, local approvals and unresolved issues.</t>
  </si>
  <si>
    <t>ID</t>
  </si>
  <si>
    <t>Category</t>
  </si>
  <si>
    <t>Assumption / dependency / exclusion</t>
  </si>
  <si>
    <t>Applies to stage</t>
  </si>
  <si>
    <t>Source / evidence</t>
  </si>
  <si>
    <t>Owner</t>
  </si>
  <si>
    <t>Status</t>
  </si>
  <si>
    <t>Impact on cost</t>
  </si>
  <si>
    <t>Decision / note</t>
  </si>
  <si>
    <t>A01</t>
  </si>
  <si>
    <t>Scenario</t>
  </si>
  <si>
    <t>Commercial sponsor requests de-identified linked data and secure environment access for model validation over six months.</t>
  </si>
  <si>
    <t>All</t>
  </si>
  <si>
    <t>Worked example defined for template demonstration; internal V4 guidance and meeting actions support using worked examples.</t>
  </si>
  <si>
    <t>NHSA</t>
  </si>
  <si>
    <t>Open</t>
  </si>
  <si>
    <t>High</t>
  </si>
  <si>
    <t>Replace with actual sponsor protocol/specification.</t>
  </si>
  <si>
    <t>A02</t>
  </si>
  <si>
    <t>Rates</t>
  </si>
  <si>
    <t>Staff rates use Staff Band-driven VLOOKUP formulas. AfC roles use NHS Employers 2026 Agenda for Change pay scales from 1 April 2026, defaulting to top pay point. Local/non-AfC roles retain worked-example rates and must be replaced locally.</t>
  </si>
  <si>
    <t>Role Rates / Costing Template</t>
  </si>
  <si>
    <t>NHS Employers 2026 AfC pay scales PDF and local worked-example placeholders for non-AfC roles.</t>
  </si>
  <si>
    <t>Local finance</t>
  </si>
  <si>
    <t>Confirm appropriate staff band, pay point, on-costs, overhead and local commercial rate before use.</t>
  </si>
  <si>
    <t>A03</t>
  </si>
  <si>
    <t>Overhead</t>
  </si>
  <si>
    <t>Default commercial overhead set at 90% as an illustrative value reflecting V4 discussion of higher commercial overheads; organisations must use local finance-approved overheads.</t>
  </si>
  <si>
    <t>All staff lines</t>
  </si>
  <si>
    <t>Internal V4 guidance references commercial overhead or equivalent value recovery, including 90% vs 20% example.</t>
  </si>
  <si>
    <t>Confirm local rate and VAT treatment.</t>
  </si>
  <si>
    <t>A04</t>
  </si>
  <si>
    <t>PPIE</t>
  </si>
  <si>
    <t>Lay contributor time assumed at £27.50/hour based on 2025 NIHR public involvement payment uplift; local policy may differ.</t>
  </si>
  <si>
    <t>Governance/PPIE</t>
  </si>
  <si>
    <t>NIHR public involvement payment guidance/news.</t>
  </si>
  <si>
    <t>PPIE lead</t>
  </si>
  <si>
    <t>Medium</t>
  </si>
  <si>
    <t>Validate equivalents, expenses and payment mechanism.</t>
  </si>
  <si>
    <t>A05</t>
  </si>
  <si>
    <t>Infrastructure</t>
  </si>
  <si>
    <t>Storage/compute/GPU costs are illustrative allowances informed by current Azure UK South pricing pages, not actual SDE charges.</t>
  </si>
  <si>
    <t>Microsoft Azure pricing calculator/blob pricing and AzureCalc UK South.</t>
  </si>
  <si>
    <t>Platform lead</t>
  </si>
  <si>
    <t>Replace with actual SDE/TRE/cloud quote.</t>
  </si>
  <si>
    <t>A06</t>
  </si>
  <si>
    <t>Feasibility</t>
  </si>
  <si>
    <t>Feasibility is shown as standalone costed stage, consistent with V4 guidance and working group discussion.</t>
  </si>
  <si>
    <t>V4 guidance and working group meeting summaries.</t>
  </si>
  <si>
    <t>Project lead</t>
  </si>
  <si>
    <t>Decide if quoted separately or recovered later.</t>
  </si>
  <si>
    <t>A07</t>
  </si>
  <si>
    <t>Value recovery</t>
  </si>
  <si>
    <t>No fixed value uplift applied; example relies on overhead plus legal modelling of revenue share/royalty/milestone options.</t>
  </si>
  <si>
    <t>Value components</t>
  </si>
  <si>
    <t>Internal V4 guidance and Y&amp;H SDE notes.</t>
  </si>
  <si>
    <t>Commercial lead</t>
  </si>
  <si>
    <t>Update once terms are agreed.</t>
  </si>
  <si>
    <t>A08</t>
  </si>
  <si>
    <t>VAT</t>
  </si>
  <si>
    <t>VAT shown at 20% for worked example only; local finance must confirm VAT treatment.</t>
  </si>
  <si>
    <t>Quote Summary</t>
  </si>
  <si>
    <t>Project Setup assumption.</t>
  </si>
  <si>
    <t>Set to 0% if outside scope/handled separately.</t>
  </si>
  <si>
    <t>A09</t>
  </si>
  <si>
    <t>Contingency</t>
  </si>
  <si>
    <t>10% contingency applied in Quote Summary for uncertainty/scope creep.</t>
  </si>
  <si>
    <t>V4 guidance notes risk allowance may be used for uncertainty/rework/scope creep.</t>
  </si>
  <si>
    <t>Adjust/remove depending on contract model.</t>
  </si>
  <si>
    <t>A10</t>
  </si>
  <si>
    <t>Multi-organisation</t>
  </si>
  <si>
    <t>Example includes central coordination and partner pass-through allowances to show multi-site costing mechanics.</t>
  </si>
  <si>
    <t>Y&amp;H SDE notes and V4 multi-organisation section.</t>
  </si>
  <si>
    <t>Lead organisation</t>
  </si>
  <si>
    <t>Replace with partner returns when available.</t>
  </si>
  <si>
    <t>A11</t>
  </si>
  <si>
    <t>A12</t>
  </si>
  <si>
    <t>A13</t>
  </si>
  <si>
    <t>A14</t>
  </si>
  <si>
    <t>A15</t>
  </si>
  <si>
    <t>A16</t>
  </si>
  <si>
    <t>A17</t>
  </si>
  <si>
    <t>A18</t>
  </si>
  <si>
    <t>A19</t>
  </si>
  <si>
    <t>A20</t>
  </si>
  <si>
    <t>A21</t>
  </si>
  <si>
    <t>A22</t>
  </si>
  <si>
    <t>A23</t>
  </si>
  <si>
    <t>A24</t>
  </si>
  <si>
    <t>A25</t>
  </si>
  <si>
    <t>A26</t>
  </si>
  <si>
    <t>A27</t>
  </si>
  <si>
    <t>A28</t>
  </si>
  <si>
    <t>A29</t>
  </si>
  <si>
    <t>A30</t>
  </si>
  <si>
    <t>NHSA Commercial Data Project Costing Template V1.xlsx</t>
  </si>
  <si>
    <t>20260715 DRAFT GUIDANCE V4.docx</t>
  </si>
  <si>
    <t>turn8search238</t>
  </si>
  <si>
    <t>Core principles, stages, overhead/value recovery, feasibility, PPIE/DTC, automation, multi-organisation coordination, conclusion messages.</t>
  </si>
  <si>
    <t>Internal source.</t>
  </si>
  <si>
    <t>NHSA NHS Commercial Costings Guidance - V2 Clean.docx</t>
  </si>
  <si>
    <t>turn8search237 / turn8search305</t>
  </si>
  <si>
    <t>Worked-example concept and source note that illustrative Band 7 benchmark is £52/hour = £390/day; not a tariff.</t>
  </si>
  <si>
    <t>Commercial costing methods meeting 14 July 2026</t>
  </si>
  <si>
    <t>turn8search327 / turn8search358</t>
  </si>
  <si>
    <t>Meeting action to investigate worked example/benchmark and review standard costing templates including NIHR iCT and NHS core SDE costings.</t>
  </si>
  <si>
    <t>Internal meeting summary.</t>
  </si>
  <si>
    <t>Commercial costing methods meeting 19 May 2026</t>
  </si>
  <si>
    <t>turn8search330 / turn8search363</t>
  </si>
  <si>
    <t>Scenario selection, technical complexity, storage/refresh requirements, feasibility resource constraints and dissemination issues.</t>
  </si>
  <si>
    <t>Commercial costing methods meeting 24 March 2026</t>
  </si>
  <si>
    <t>turn8search196 / turn8search251</t>
  </si>
  <si>
    <t>Actions to include PPIE/Data Trust Committee costs, storage/compute nuances, value-sharing options and realistic costing examples.</t>
  </si>
  <si>
    <t>Internal meeting/email.</t>
  </si>
  <si>
    <t>20260127 NHSA CCG Y&amp;H SDE meeting Notes and Actions_FINAL.docx</t>
  </si>
  <si>
    <t>turn8search319</t>
  </si>
  <si>
    <t>Data as a Service, Consulting as a Service, value of data, cost-plus/revenue-sharing and multi-SDE components.</t>
  </si>
  <si>
    <t>HRA Costing templates</t>
  </si>
  <si>
    <t>https://www.hra.nhs.uk/planning-and-improving-research/best-practice/costing-templates/</t>
  </si>
  <si>
    <t>HRA states NIHR maintains an interactive costing tool and that it must be used for commercial contract research in the NHS.</t>
  </si>
  <si>
    <t>External website.</t>
  </si>
  <si>
    <t>NIHR iCT calculations/tariff data</t>
  </si>
  <si>
    <t>https://www.nihr.ac.uk/how-interactive-costing-tool-ict-calculates-costs-studies-sites</t>
  </si>
  <si>
    <t>NIHR explains iCT data sources, NCVR context, iCT tariff spreadsheet, salary data sources and annual review/update process.</t>
  </si>
  <si>
    <t>NIHR iCT guidance</t>
  </si>
  <si>
    <t>https://www.nihr.ac.uk/guidance-using-interactive-costing-tool-ict</t>
  </si>
  <si>
    <t>NIHR explains iCT supports standardised costing methodology, full cost recovery, transparency and audit trail for commercial clinical trials.</t>
  </si>
  <si>
    <t>AcoRD guidance</t>
  </si>
  <si>
    <t>https://www.gov.uk/government/publications/guidance-on-attributing-the-costs-of-health-and-social-care-research/attributing-the-costs-of-health-and-social-care-research-acord</t>
  </si>
  <si>
    <t>Framework for identifying, attributing and recovering costs associated with research in the NHS.</t>
  </si>
  <si>
    <t>External website; used for cost-attribution rationale, not rate values.</t>
  </si>
  <si>
    <t>NIHR payment guidance for public involvement</t>
  </si>
  <si>
    <t>https://www.nihr.ac.uk/about-us/who-we-are/policies-and-guidelines/payment-guidance-researchers-and-professionals</t>
  </si>
  <si>
    <t>Guidance for costing public involvement activities and budgeting/public contributor payment considerations.</t>
  </si>
  <si>
    <t>NIHR public involvement payment uplift news</t>
  </si>
  <si>
    <t>https://www.nihr.ac.uk/news/increased-payment-rates-public-involvement-research</t>
  </si>
  <si>
    <t>NIHR announced 10% increase and rates ranging from £13.80 to £495; used to support £27.50/hour lay contributor assumption.</t>
  </si>
  <si>
    <t>Microsoft Azure Pricing Calculator</t>
  </si>
  <si>
    <t>https://azure.microsoft.com/en-gb/pricing/calculator/</t>
  </si>
  <si>
    <t>Official calculator for estimating Azure costs. Used only to identify that cloud prices are estimates and require validation.</t>
  </si>
  <si>
    <t>Azure Blob Storage pricing</t>
  </si>
  <si>
    <t>https://azure.microsoft.com/en-gb/pricing/details/storage/blobs/</t>
  </si>
  <si>
    <t>Microsoft states Blob Storage cost depends on data volume, operations/data transfer and redundancy; prices are estimates.</t>
  </si>
  <si>
    <t>AzureCalc UK South Blob Storage</t>
  </si>
  <si>
    <t>https://www.azure-calc.co.uk/blob-storage/</t>
  </si>
  <si>
    <t>UK South calculator using Azure Retail Prices API; used as a sense-check for illustrative storage allowance only.</t>
  </si>
  <si>
    <t>External estimate; verify with official Azure calculator/local SDE.</t>
  </si>
  <si>
    <t>NHS Employers 2026 AfC pay scales PDF</t>
  </si>
  <si>
    <t>Used to populate the 2026 AfC Pay Scales lookup sheet and Staff Band VLOOKUP formulas for AfC role rates.</t>
  </si>
  <si>
    <t>External source; default workbook calculation uses top pay point and simple annual-to-hour/day conversion.</t>
  </si>
  <si>
    <r>
      <t>Version:</t>
    </r>
    <r>
      <rPr>
        <sz val="11"/>
        <color theme="1"/>
        <rFont val="Calibri"/>
        <family val="2"/>
        <scheme val="minor"/>
      </rPr>
      <t xml:space="preserve"> V2</t>
    </r>
  </si>
  <si>
    <r>
      <t>Published by:</t>
    </r>
    <r>
      <rPr>
        <sz val="11"/>
        <color theme="1"/>
        <rFont val="Calibri"/>
        <family val="2"/>
        <scheme val="minor"/>
      </rPr>
      <t xml:space="preserve"> Northern Health Science Alliance (NHSA)</t>
    </r>
  </si>
  <si>
    <t>Purpose</t>
  </si>
  <si>
    <t>Licence</t>
  </si>
  <si>
    <t>This resource is licensed under the Creative Commons Attribution 4.0 International Licence (CC BY 4.0).</t>
  </si>
  <si>
    <t>You are free to copy, share, adapt and reuse this resource, including for commercial purposes, provided appropriate attribution is given to the Northern Health Science Alliance (NHSA), a link to the licence is included and any modifications are indicated.</t>
  </si>
  <si>
    <t>Suggested attribution:</t>
  </si>
  <si>
    <t>Adapted from the NHSA Commercial Data Project Costing Template (Version X), Northern Health Science Alliance.</t>
  </si>
  <si>
    <t>Licence details: creativecommons.org/licenses/by/4.0</t>
  </si>
  <si>
    <t>Important Disclaimer</t>
  </si>
  <si>
    <t>This resource is provided for information and illustrative purposes only.</t>
  </si>
  <si>
    <t>The Northern Health Science Alliance (NHSA), members of the Working Group on Costing Commercial Uses of Patient Data, and contributors to this resource accept no responsibility or liability for decisions, actions, financial outcomes, contractual arrangements or commercial negotiations arising from its use.</t>
  </si>
  <si>
    <t>Users remain responsible for obtaining appropriate local finance, commercial, legal, procurement and information governance approvals before use.</t>
  </si>
  <si>
    <t>No Professional Advice</t>
  </si>
  <si>
    <t>Nothing within this resource constitutes legal, commercial, procurement, financial, information governance or professional advice.</t>
  </si>
  <si>
    <t>Users should seek appropriate local advice before relying upon any figures, calculations, assumptions or outputs generated using this resource.</t>
  </si>
  <si>
    <t>© Northern Health Science Alliance (NHSA), 2026. Licensed under CC BY 4.0.</t>
  </si>
  <si>
    <t>NHSA Commercial Data Project Costing Template - Worked Example</t>
  </si>
  <si>
    <t>This worked example has been developed to support NHS organisations and partners in identifying, documenting and recovering costs associated with commercial uses of patient data.</t>
  </si>
  <si>
    <t>The worked example is intended as a structured costing aid and discussion tool. It is not a tariff, benchmark price list or mandatory costing methodology.</t>
  </si>
  <si>
    <t>Quote summary - worked example</t>
  </si>
  <si>
    <t>Costing template form - worked example</t>
  </si>
  <si>
    <t>2026 Agenda for Change pay scales lookup - worked example</t>
  </si>
  <si>
    <t>Assumptions log - worked example</t>
  </si>
  <si>
    <t>Sources - worked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</si>
</sst>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Red]&quot;(£&quot;#,##0.00\);\-"/>
    <numFmt numFmtId="166" formatCode="\£#,##0;[Red]&quot;(£&quot;#,##0\);\-"/>
    <numFmt numFmtId="167" formatCode="dd/mm/yyyy;@"/>
  </numFmts>
  <fonts count="33" x14ac:knownFonts="1">
    <font>
      <sz val="11"/>
      <color theme="1"/>
      <name val="Calibri"/>
      <family val="2"/>
      <charset val="1"/>
    </font>
    <font>
      <sz val="11"/>
      <color theme="1"/>
      <name val="Calibri"/>
      <family val="2"/>
      <scheme val="minor"/>
    </font>
    <font>
      <sz val="11"/>
      <color theme="1"/>
      <name val="Calibri"/>
      <scheme val="minor"/>
    </font>
    <font>
      <sz val="11"/>
      <color theme="1"/>
      <name val="Calibri"/>
      <scheme val="minor"/>
    </font>
    <font>
      <sz val="10"/>
      <name val="Arial"/>
      <family val="2"/>
    </font>
    <font>
      <u/>
      <sz val="11"/>
      <color theme="10"/>
      <name val="Calibri"/>
      <family val="2"/>
      <charset val="1"/>
    </font>
    <font>
      <b/>
      <sz val="18"/>
      <color rgb="FFFFFFFF"/>
      <name val="Calibri"/>
      <scheme val="minor"/>
    </font>
    <font>
      <i/>
      <sz val="10"/>
      <color rgb="FFFF0000"/>
      <name val="Calibri"/>
      <scheme val="minor"/>
    </font>
    <font>
      <sz val="10"/>
      <color rgb="FFFF0000"/>
      <name val="Calibri"/>
      <scheme val="minor"/>
    </font>
    <font>
      <b/>
      <sz val="11"/>
      <color rgb="FFFFFFFF"/>
      <name val="Calibri"/>
      <scheme val="minor"/>
    </font>
    <font>
      <b/>
      <sz val="11"/>
      <name val="Calibri"/>
      <scheme val="minor"/>
    </font>
    <font>
      <sz val="11"/>
      <color rgb="FF0000FF"/>
      <name val="Calibri"/>
      <scheme val="minor"/>
    </font>
    <font>
      <i/>
      <sz val="11"/>
      <color rgb="FF666666"/>
      <name val="Calibri"/>
      <scheme val="minor"/>
    </font>
    <font>
      <i/>
      <sz val="10"/>
      <color rgb="FF666666"/>
      <name val="Calibri"/>
      <scheme val="minor"/>
    </font>
    <font>
      <b/>
      <sz val="10"/>
      <color rgb="FFFFFFFF"/>
      <name val="Calibri"/>
      <scheme val="minor"/>
    </font>
    <font>
      <b/>
      <sz val="10"/>
      <color rgb="FF1F4E79"/>
      <name val="Calibri"/>
      <scheme val="minor"/>
    </font>
    <font>
      <sz val="11"/>
      <name val="Calibri"/>
      <scheme val="minor"/>
    </font>
    <font>
      <sz val="10"/>
      <color rgb="FF0000FF"/>
      <name val="Calibri"/>
      <scheme val="minor"/>
    </font>
    <font>
      <sz val="10"/>
      <color rgb="FF008000"/>
      <name val="Calibri"/>
      <scheme val="minor"/>
    </font>
    <font>
      <b/>
      <sz val="10"/>
      <name val="Calibri"/>
      <scheme val="minor"/>
    </font>
    <font>
      <sz val="10"/>
      <color rgb="FF000000"/>
      <name val="Calibri"/>
      <scheme val="minor"/>
    </font>
    <font>
      <u/>
      <sz val="11"/>
      <color theme="10"/>
      <name val="Calibri"/>
      <scheme val="minor"/>
    </font>
    <font>
      <sz val="18"/>
      <color theme="1"/>
      <name val="Calibri"/>
      <scheme val="minor"/>
    </font>
    <font>
      <sz val="10"/>
      <name val="Calibri"/>
      <scheme val="minor"/>
    </font>
    <font>
      <sz val="10"/>
      <color theme="1"/>
      <name val="Calibri"/>
      <scheme val="minor"/>
    </font>
    <font>
      <i/>
      <sz val="10"/>
      <color rgb="FF000000"/>
      <name val="Calibri"/>
    </font>
    <font>
      <b/>
      <sz val="10"/>
      <color rgb="FFFF0000"/>
      <name val="Calibri"/>
    </font>
    <font>
      <sz val="10"/>
      <color rgb="FFFF0000"/>
      <name val="Calibri"/>
    </font>
    <font>
      <i/>
      <sz val="10"/>
      <color rgb="FFFF0000"/>
      <name val="Calibri"/>
    </font>
    <font>
      <b/>
      <sz val="11"/>
      <color theme="1"/>
      <name val="Calibri"/>
      <family val="2"/>
      <scheme val="minor"/>
    </font>
    <font>
      <b/>
      <sz val="24"/>
      <color theme="1"/>
      <name val="Calibri"/>
      <family val="2"/>
      <scheme val="minor"/>
    </font>
    <font>
      <b/>
      <sz val="18"/>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rgb="FF1F4E78"/>
        <bgColor rgb="FF1F4E79"/>
      </patternFill>
    </fill>
    <fill>
      <patternFill patternType="solid">
        <fgColor rgb="FFEAF4F7"/>
        <bgColor rgb="FFF2F2F2"/>
      </patternFill>
    </fill>
    <fill>
      <patternFill patternType="solid">
        <fgColor rgb="FFD9EAF7"/>
        <bgColor rgb="FFD9E1F2"/>
      </patternFill>
    </fill>
    <fill>
      <patternFill patternType="solid">
        <fgColor rgb="FF1F4E79"/>
        <bgColor rgb="FF1F4E78"/>
      </patternFill>
    </fill>
    <fill>
      <patternFill patternType="solid">
        <fgColor rgb="FFE2F0D9"/>
        <bgColor rgb="FFEAF4F7"/>
      </patternFill>
    </fill>
    <fill>
      <patternFill patternType="solid">
        <fgColor rgb="FFF2F2F2"/>
        <bgColor rgb="FFEAF4F7"/>
      </patternFill>
    </fill>
    <fill>
      <patternFill patternType="solid">
        <fgColor rgb="FF00677F"/>
        <bgColor rgb="FF008080"/>
      </patternFill>
    </fill>
  </fills>
  <borders count="6">
    <border>
      <left/>
      <right/>
      <top/>
      <bottom/>
      <diagonal/>
    </border>
    <border>
      <left/>
      <right/>
      <top/>
      <bottom style="thin">
        <color rgb="FFD9E1F2"/>
      </bottom>
      <diagonal/>
    </border>
    <border>
      <left style="thin">
        <color rgb="FFB7C9D6"/>
      </left>
      <right style="thin">
        <color rgb="FFB7C9D6"/>
      </right>
      <top style="thin">
        <color rgb="FFB7C9D6"/>
      </top>
      <bottom style="thin">
        <color rgb="FFB7C9D6"/>
      </bottom>
      <diagonal/>
    </border>
    <border>
      <left/>
      <right/>
      <top/>
      <bottom style="medium">
        <color rgb="FF1F4E78"/>
      </bottom>
      <diagonal/>
    </border>
    <border>
      <left/>
      <right/>
      <top style="medium">
        <color rgb="FF1F4E78"/>
      </top>
      <bottom/>
      <diagonal/>
    </border>
    <border>
      <left/>
      <right/>
      <top style="medium">
        <color rgb="FF1F4E78"/>
      </top>
      <bottom style="medium">
        <color rgb="FF1F4E78"/>
      </bottom>
      <diagonal/>
    </border>
  </borders>
  <cellStyleXfs count="3">
    <xf numFmtId="0" fontId="0" fillId="0" borderId="0"/>
    <xf numFmtId="0" fontId="5" fillId="0" borderId="0"/>
    <xf numFmtId="0" fontId="5" fillId="0" borderId="0" applyNumberFormat="0" applyFill="0" applyBorder="0" applyAlignment="0" applyProtection="0"/>
  </cellStyleXfs>
  <cellXfs count="65">
    <xf numFmtId="0" fontId="0" fillId="0" borderId="0" xfId="0"/>
    <xf numFmtId="0" fontId="6" fillId="2" borderId="0" xfId="0" applyFont="1" applyFill="1" applyAlignment="1">
      <alignment vertical="top" wrapText="1"/>
    </xf>
    <xf numFmtId="0" fontId="3" fillId="0" borderId="0" xfId="0" applyFont="1"/>
    <xf numFmtId="0" fontId="9" fillId="2" borderId="0" xfId="0" applyFont="1" applyFill="1" applyAlignment="1">
      <alignment vertical="top" wrapText="1"/>
    </xf>
    <xf numFmtId="0" fontId="10" fillId="0" borderId="0" xfId="0" applyFont="1" applyAlignment="1">
      <alignment vertical="top"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167" fontId="11" fillId="4" borderId="1" xfId="0" applyNumberFormat="1" applyFont="1" applyFill="1" applyBorder="1" applyAlignment="1">
      <alignment vertical="top" wrapText="1"/>
    </xf>
    <xf numFmtId="164" fontId="11" fillId="4" borderId="1" xfId="0" applyNumberFormat="1" applyFont="1" applyFill="1" applyBorder="1" applyAlignment="1">
      <alignment vertical="top" wrapText="1"/>
    </xf>
    <xf numFmtId="0" fontId="14" fillId="5" borderId="2" xfId="0" applyFont="1" applyFill="1" applyBorder="1" applyAlignment="1">
      <alignment vertical="center" wrapText="1"/>
    </xf>
    <xf numFmtId="0" fontId="15" fillId="4" borderId="2" xfId="0" applyFont="1" applyFill="1" applyBorder="1"/>
    <xf numFmtId="0" fontId="16" fillId="0" borderId="2" xfId="0" applyFont="1" applyBorder="1" applyAlignment="1">
      <alignment vertical="top" wrapText="1"/>
    </xf>
    <xf numFmtId="0" fontId="17" fillId="4" borderId="2" xfId="0" applyFont="1" applyFill="1" applyBorder="1" applyAlignment="1">
      <alignment vertical="top" wrapText="1"/>
    </xf>
    <xf numFmtId="165" fontId="18" fillId="6" borderId="2" xfId="0" applyNumberFormat="1" applyFont="1" applyFill="1" applyBorder="1" applyAlignment="1">
      <alignment vertical="top" wrapText="1"/>
    </xf>
    <xf numFmtId="165" fontId="17" fillId="4" borderId="2" xfId="0" applyNumberFormat="1" applyFont="1" applyFill="1" applyBorder="1" applyAlignment="1">
      <alignment vertical="top" wrapText="1"/>
    </xf>
    <xf numFmtId="164" fontId="18" fillId="6" borderId="2" xfId="0" applyNumberFormat="1" applyFont="1" applyFill="1" applyBorder="1" applyAlignment="1">
      <alignment vertical="top" wrapText="1"/>
    </xf>
    <xf numFmtId="0" fontId="19" fillId="7" borderId="2" xfId="0" applyFont="1" applyFill="1" applyBorder="1" applyAlignment="1">
      <alignment vertical="top" wrapText="1"/>
    </xf>
    <xf numFmtId="0" fontId="19" fillId="7" borderId="2" xfId="0" applyFont="1" applyFill="1" applyBorder="1"/>
    <xf numFmtId="165" fontId="19" fillId="7" borderId="2" xfId="0" applyNumberFormat="1" applyFont="1" applyFill="1" applyBorder="1" applyAlignment="1">
      <alignment vertical="top" wrapText="1"/>
    </xf>
    <xf numFmtId="164" fontId="19" fillId="7" borderId="2" xfId="0" applyNumberFormat="1" applyFont="1" applyFill="1" applyBorder="1" applyAlignment="1">
      <alignment vertical="top" wrapText="1"/>
    </xf>
    <xf numFmtId="0" fontId="19" fillId="7" borderId="0" xfId="0" applyFont="1" applyFill="1" applyAlignment="1">
      <alignment vertical="top" wrapText="1"/>
    </xf>
    <xf numFmtId="0" fontId="19" fillId="7" borderId="0" xfId="0" applyFont="1" applyFill="1"/>
    <xf numFmtId="165" fontId="19" fillId="7" borderId="0" xfId="0" applyNumberFormat="1" applyFont="1" applyFill="1" applyAlignment="1">
      <alignment vertical="top" wrapText="1"/>
    </xf>
    <xf numFmtId="164" fontId="19" fillId="7" borderId="0" xfId="0" applyNumberFormat="1" applyFont="1" applyFill="1" applyAlignment="1">
      <alignment vertical="top" wrapText="1"/>
    </xf>
    <xf numFmtId="0" fontId="14" fillId="5" borderId="2" xfId="0" applyFont="1" applyFill="1" applyBorder="1" applyAlignment="1">
      <alignment vertical="top" wrapText="1"/>
    </xf>
    <xf numFmtId="165" fontId="14" fillId="5" borderId="2" xfId="0" applyNumberFormat="1" applyFont="1" applyFill="1" applyBorder="1"/>
    <xf numFmtId="165" fontId="14" fillId="5" borderId="2" xfId="0" applyNumberFormat="1" applyFont="1" applyFill="1" applyBorder="1" applyAlignment="1">
      <alignment vertical="top" wrapText="1"/>
    </xf>
    <xf numFmtId="0" fontId="9" fillId="2" borderId="3" xfId="0" applyFont="1" applyFill="1" applyBorder="1" applyAlignment="1">
      <alignment vertical="top" wrapText="1"/>
    </xf>
    <xf numFmtId="165" fontId="18" fillId="6" borderId="0" xfId="0" applyNumberFormat="1" applyFont="1" applyFill="1" applyAlignment="1">
      <alignment vertical="top" wrapText="1"/>
    </xf>
    <xf numFmtId="165" fontId="19" fillId="7" borderId="4" xfId="0" applyNumberFormat="1" applyFont="1" applyFill="1" applyBorder="1" applyAlignment="1">
      <alignment vertical="top" wrapText="1"/>
    </xf>
    <xf numFmtId="0" fontId="19" fillId="7" borderId="5" xfId="0" applyFont="1" applyFill="1" applyBorder="1" applyAlignment="1">
      <alignment vertical="top" wrapText="1"/>
    </xf>
    <xf numFmtId="165" fontId="19" fillId="7" borderId="5" xfId="0" applyNumberFormat="1" applyFont="1" applyFill="1" applyBorder="1" applyAlignment="1">
      <alignment vertical="top" wrapText="1"/>
    </xf>
    <xf numFmtId="0" fontId="8" fillId="0" borderId="0" xfId="0" applyFont="1"/>
    <xf numFmtId="0" fontId="20" fillId="0" borderId="2" xfId="0" applyFont="1" applyBorder="1" applyAlignment="1">
      <alignment vertical="top" wrapText="1"/>
    </xf>
    <xf numFmtId="165" fontId="20" fillId="0" borderId="2" xfId="0" applyNumberFormat="1" applyFont="1" applyBorder="1" applyAlignment="1">
      <alignment vertical="top" wrapText="1"/>
    </xf>
    <xf numFmtId="0" fontId="20" fillId="0" borderId="0" xfId="0" applyFont="1"/>
    <xf numFmtId="166" fontId="17" fillId="4" borderId="2" xfId="0" applyNumberFormat="1" applyFont="1" applyFill="1" applyBorder="1" applyAlignment="1">
      <alignment vertical="top" wrapText="1"/>
    </xf>
    <xf numFmtId="164" fontId="17" fillId="4" borderId="2" xfId="0" applyNumberFormat="1" applyFont="1" applyFill="1" applyBorder="1" applyAlignment="1">
      <alignment vertical="top" wrapText="1"/>
    </xf>
    <xf numFmtId="0" fontId="9" fillId="8" borderId="3" xfId="0" applyFont="1" applyFill="1" applyBorder="1" applyAlignment="1">
      <alignment vertical="top" wrapText="1"/>
    </xf>
    <xf numFmtId="0" fontId="3" fillId="0" borderId="0" xfId="0" applyFont="1" applyAlignment="1">
      <alignment horizontal="center"/>
    </xf>
    <xf numFmtId="0" fontId="21" fillId="0" borderId="0" xfId="1" applyFont="1" applyAlignment="1">
      <alignment vertical="top"/>
    </xf>
    <xf numFmtId="0" fontId="22" fillId="0" borderId="0" xfId="0" applyFont="1"/>
    <xf numFmtId="0" fontId="23" fillId="0" borderId="0" xfId="0" applyFont="1"/>
    <xf numFmtId="0" fontId="24" fillId="0" borderId="0" xfId="0" applyFont="1"/>
    <xf numFmtId="0" fontId="2" fillId="0" borderId="0" xfId="0" applyFont="1" applyAlignment="1">
      <alignment vertical="top" wrapText="1"/>
    </xf>
    <xf numFmtId="0" fontId="2" fillId="0" borderId="0" xfId="0" applyFont="1"/>
    <xf numFmtId="165" fontId="2" fillId="0" borderId="0" xfId="0" applyNumberFormat="1" applyFont="1" applyAlignment="1">
      <alignment vertical="top" wrapText="1"/>
    </xf>
    <xf numFmtId="164" fontId="2" fillId="0" borderId="0" xfId="0" applyNumberFormat="1" applyFont="1" applyAlignment="1">
      <alignment vertical="top" wrapText="1"/>
    </xf>
    <xf numFmtId="0" fontId="2" fillId="0" borderId="0" xfId="0" applyFont="1" applyAlignment="1">
      <alignment vertical="top"/>
    </xf>
    <xf numFmtId="0" fontId="2" fillId="0" borderId="0" xfId="0" applyFont="1" applyAlignment="1">
      <alignment vertical="top" wrapText="1"/>
    </xf>
    <xf numFmtId="0" fontId="9" fillId="2" borderId="0" xfId="0" applyFont="1" applyFill="1" applyAlignment="1">
      <alignment vertical="top" wrapText="1"/>
    </xf>
    <xf numFmtId="0" fontId="12" fillId="0" borderId="0" xfId="0" applyFont="1" applyAlignment="1">
      <alignment vertical="top" wrapText="1"/>
    </xf>
    <xf numFmtId="0" fontId="6" fillId="2" borderId="0" xfId="0" applyFont="1" applyFill="1" applyAlignment="1">
      <alignment vertical="top" wrapText="1"/>
    </xf>
    <xf numFmtId="0" fontId="28" fillId="3" borderId="0" xfId="0" applyFont="1" applyFill="1" applyAlignment="1">
      <alignment vertical="top" wrapText="1"/>
    </xf>
    <xf numFmtId="0" fontId="7" fillId="3" borderId="0" xfId="0" applyFont="1" applyFill="1" applyAlignment="1">
      <alignment vertical="top" wrapText="1"/>
    </xf>
    <xf numFmtId="0" fontId="15" fillId="4" borderId="2" xfId="0" applyFont="1" applyFill="1" applyBorder="1" applyAlignment="1">
      <alignment vertical="top" wrapText="1"/>
    </xf>
    <xf numFmtId="0" fontId="14" fillId="5" borderId="2" xfId="0" applyFont="1" applyFill="1" applyBorder="1" applyAlignment="1">
      <alignment vertical="top" wrapText="1"/>
    </xf>
    <xf numFmtId="0" fontId="13" fillId="3" borderId="0" xfId="0" applyFont="1" applyFill="1" applyAlignment="1">
      <alignment vertical="top" wrapText="1"/>
    </xf>
    <xf numFmtId="0" fontId="30" fillId="0" borderId="0" xfId="0" applyFont="1" applyAlignment="1">
      <alignment vertical="center"/>
    </xf>
    <xf numFmtId="0" fontId="1" fillId="0" borderId="0" xfId="0" applyFont="1"/>
    <xf numFmtId="0" fontId="29" fillId="0" borderId="0" xfId="0" applyFont="1" applyAlignment="1">
      <alignment vertical="center"/>
    </xf>
    <xf numFmtId="0" fontId="1" fillId="0" borderId="0" xfId="0" applyFont="1" applyAlignment="1">
      <alignment vertical="center"/>
    </xf>
    <xf numFmtId="0" fontId="31" fillId="0" borderId="0" xfId="0" applyFont="1" applyAlignment="1">
      <alignment vertical="center"/>
    </xf>
    <xf numFmtId="0" fontId="29" fillId="0" borderId="0" xfId="0" applyFont="1" applyAlignment="1">
      <alignment horizontal="left" vertical="center" indent="1"/>
    </xf>
    <xf numFmtId="0" fontId="32" fillId="0" borderId="0" xfId="2" applyFont="1" applyAlignment="1">
      <alignment vertical="center"/>
    </xf>
  </cellXfs>
  <cellStyles count="3">
    <cellStyle name="Hyperlink" xfId="1" builtinId="8"/>
    <cellStyle name="Hyperlink 2" xfId="2" xr:uid="{67B582BE-40FD-4BE9-A42A-6F2F4873E98E}"/>
    <cellStyle name="Normal" xfId="0" builtinId="0"/>
  </cellStyles>
  <dxfs count="1">
    <dxf>
      <fill>
        <patternFill>
          <bgColor rgb="FFF2F2F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677F"/>
      <rgbColor rgb="FFB7C9D6"/>
      <rgbColor rgb="FF878787"/>
      <rgbColor rgb="FF9999FF"/>
      <rgbColor rgb="FF7030A0"/>
      <rgbColor rgb="FFF2F2F2"/>
      <rgbColor rgb="FFD9EA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4F7"/>
      <rgbColor rgb="FFE2F0D9"/>
      <rgbColor rgb="FFFFFF99"/>
      <rgbColor rgb="FFD9E1F2"/>
      <rgbColor rgb="FFFF99CC"/>
      <rgbColor rgb="FFCC99FF"/>
      <rgbColor rgb="FFFFCC99"/>
      <rgbColor rgb="FF4F81BD"/>
      <rgbColor rgb="FF33CCCC"/>
      <rgbColor rgb="FF99CC00"/>
      <rgbColor rgb="FFFFCC00"/>
      <rgbColor rgb="FFFF9900"/>
      <rgbColor rgb="FFED7D31"/>
      <rgbColor rgb="FF666666"/>
      <rgbColor rgb="FFA5A5A5"/>
      <rgbColor rgb="FF1F4E78"/>
      <rgbColor rgb="FF70AD47"/>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300" b="0" u="none" strike="noStrike">
                <a:uFillTx/>
                <a:latin typeface="Arial"/>
              </a:defRPr>
            </a:pPr>
            <a:r>
              <a:rPr lang="en-US" sz="1800" b="1" u="none" strike="noStrike">
                <a:solidFill>
                  <a:srgbClr val="000000"/>
                </a:solidFill>
                <a:uFillTx/>
                <a:latin typeface="Calibri"/>
              </a:rPr>
              <a:t>Stage totals</a:t>
            </a:r>
          </a:p>
        </c:rich>
      </c:tx>
      <c:overlay val="0"/>
      <c:spPr>
        <a:noFill/>
        <a:ln w="0">
          <a:noFill/>
        </a:ln>
      </c:spPr>
    </c:title>
    <c:autoTitleDeleted val="0"/>
    <c:plotArea>
      <c:layout/>
      <c:barChart>
        <c:barDir val="col"/>
        <c:grouping val="clustered"/>
        <c:varyColors val="0"/>
        <c:ser>
          <c:idx val="0"/>
          <c:order val="0"/>
          <c:tx>
            <c:strRef>
              <c:f>'Quote Summary'!$F$4</c:f>
              <c:strCache>
                <c:ptCount val="1"/>
                <c:pt idx="0">
                  <c:v>Total (£)</c:v>
                </c:pt>
              </c:strCache>
            </c:strRef>
          </c:tx>
          <c:spPr>
            <a:solidFill>
              <a:srgbClr val="4F81BD"/>
            </a:solidFill>
            <a:ln w="12600">
              <a:noFill/>
            </a:ln>
          </c:spPr>
          <c:invertIfNegative val="0"/>
          <c:dLbls>
            <c:spPr>
              <a:noFill/>
              <a:ln>
                <a:noFill/>
              </a:ln>
              <a:effectLst/>
            </c:spPr>
            <c:txPr>
              <a:bodyPr wrap="square"/>
              <a:lstStyle/>
              <a:p>
                <a:pPr>
                  <a:defRPr sz="1000" b="0" u="none" strike="noStrike">
                    <a:solidFill>
                      <a:srgbClr val="000000"/>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'Quote Summary'!$A$5:$A$16</c:f>
              <c:strCache>
                <c:ptCount val="12"/>
                <c:pt idx="0">
                  <c:v>1. Initial enquiry and scoping</c:v>
                </c:pt>
                <c:pt idx="1">
                  <c:v>2. Feasibility assessment</c:v>
                </c:pt>
                <c:pt idx="2">
                  <c:v>3. Environment and technical setup</c:v>
                </c:pt>
                <c:pt idx="3">
                  <c:v>4. Infrastructure and operational costs</c:v>
                </c:pt>
                <c:pt idx="4">
                  <c:v>5. Governance, compliance, PPIE and Data Trust Committee review</c:v>
                </c:pt>
                <c:pt idx="5">
                  <c:v>6. Project phasing and change control</c:v>
                </c:pt>
                <c:pt idx="6">
                  <c:v>7. Data preparation and delivery: data as a service</c:v>
                </c:pt>
                <c:pt idx="7">
                  <c:v>8. Automation and tooling</c:v>
                </c:pt>
                <c:pt idx="8">
                  <c:v>9. Specialist expertise and analytical support</c:v>
                </c:pt>
                <c:pt idx="9">
                  <c:v>10. Multi-organisation coordination</c:v>
                </c:pt>
                <c:pt idx="10">
                  <c:v>11. Value-based and benefit-sharing components</c:v>
                </c:pt>
                <c:pt idx="11">
                  <c:v>12. Contingency, approval and finalisation</c:v>
                </c:pt>
              </c:strCache>
            </c:strRef>
          </c:cat>
          <c:val>
            <c:numRef>
              <c:f>'Quote Summary'!$F$5:$F$16</c:f>
              <c:numCache>
                <c:formatCode>\£#,##0.00;[Red]"(£"#,##0.00\);\-</c:formatCode>
                <c:ptCount val="12"/>
                <c:pt idx="0">
                  <c:v>1092.6575954586426</c:v>
                </c:pt>
                <c:pt idx="1">
                  <c:v>3676.5690504957524</c:v>
                </c:pt>
                <c:pt idx="2">
                  <c:v>6846.9342001802734</c:v>
                </c:pt>
                <c:pt idx="3">
                  <c:v>12397.792417007076</c:v>
                </c:pt>
                <c:pt idx="4">
                  <c:v>3040.5890531806763</c:v>
                </c:pt>
                <c:pt idx="5">
                  <c:v>1998.1063613524348</c:v>
                </c:pt>
                <c:pt idx="6">
                  <c:v>5665.2561225859663</c:v>
                </c:pt>
                <c:pt idx="7">
                  <c:v>3817.1004736973327</c:v>
                </c:pt>
                <c:pt idx="8">
                  <c:v>5416.7545020424604</c:v>
                </c:pt>
                <c:pt idx="9">
                  <c:v>11909.244673302264</c:v>
                </c:pt>
                <c:pt idx="10">
                  <c:v>411.86161133805115</c:v>
                </c:pt>
                <c:pt idx="11">
                  <c:v>823.72322267610218</c:v>
                </c:pt>
              </c:numCache>
            </c:numRef>
          </c:val>
          <c:extLst>
            <c:ext xmlns:c16="http://schemas.microsoft.com/office/drawing/2014/chart" uri="{C3380CC4-5D6E-409C-BE32-E72D297353CC}">
              <c16:uniqueId val="{00000000-D1D3-45F5-9167-2A28BE138C13}"/>
            </c:ext>
          </c:extLst>
        </c:ser>
        <c:dLbls>
          <c:showLegendKey val="0"/>
          <c:showVal val="0"/>
          <c:showCatName val="0"/>
          <c:showSerName val="0"/>
          <c:showPercent val="0"/>
          <c:showBubbleSize val="0"/>
        </c:dLbls>
        <c:gapWidth val="150"/>
        <c:axId val="500305"/>
        <c:axId val="63229819"/>
      </c:barChart>
      <c:catAx>
        <c:axId val="500305"/>
        <c:scaling>
          <c:orientation val="minMax"/>
        </c:scaling>
        <c:delete val="0"/>
        <c:axPos val="b"/>
        <c:title>
          <c:tx>
            <c:rich>
              <a:bodyPr rot="0"/>
              <a:lstStyle/>
              <a:p>
                <a:pPr>
                  <a:defRPr sz="1300" b="0" u="none" strike="noStrike">
                    <a:uFillTx/>
                    <a:latin typeface="Arial"/>
                  </a:defRPr>
                </a:pPr>
                <a:r>
                  <a:rPr lang="en-US" sz="1000" b="1" u="none" strike="noStrike">
                    <a:solidFill>
                      <a:srgbClr val="000000"/>
                    </a:solidFill>
                    <a:uFillTx/>
                    <a:latin typeface="Calibri"/>
                  </a:rPr>
                  <a:t>Stage</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n-US"/>
          </a:p>
        </c:txPr>
        <c:crossAx val="63229819"/>
        <c:crosses val="autoZero"/>
        <c:auto val="1"/>
        <c:lblAlgn val="ctr"/>
        <c:lblOffset val="100"/>
        <c:noMultiLvlLbl val="0"/>
      </c:catAx>
      <c:valAx>
        <c:axId val="63229819"/>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lang="en-US" sz="1000" b="1" u="none" strike="noStrike">
                    <a:solidFill>
                      <a:srgbClr val="000000"/>
                    </a:solidFill>
                    <a:uFillTx/>
                    <a:latin typeface="Calibri"/>
                  </a:rPr>
                  <a:t>Cost (£)</a:t>
                </a:r>
              </a:p>
            </c:rich>
          </c:tx>
          <c:overlay val="0"/>
          <c:spPr>
            <a:noFill/>
            <a:ln w="0">
              <a:noFill/>
            </a:ln>
          </c:spPr>
        </c:title>
        <c:numFmt formatCode="\£#,##0;[Red]&quot;(£&quot;#,##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n-US"/>
          </a:p>
        </c:txPr>
        <c:crossAx val="500305"/>
        <c:crosses val="autoZero"/>
        <c:crossBetween val="between"/>
      </c:valAx>
      <c:spPr>
        <a:solidFill>
          <a:srgbClr val="FFFFFF"/>
        </a:solidFill>
        <a:ln w="0">
          <a:noFill/>
        </a:ln>
      </c:spPr>
    </c:plotArea>
    <c:legend>
      <c:legendPos val="r"/>
      <c:overlay val="0"/>
      <c:spPr>
        <a:noFill/>
        <a:ln w="0">
          <a:noFill/>
        </a:ln>
      </c:spPr>
      <c:txPr>
        <a:bodyPr/>
        <a:lstStyle/>
        <a:p>
          <a:pPr>
            <a:defRPr sz="1000" b="0" u="none" strike="noStrike">
              <a:solidFill>
                <a:srgbClr val="000000"/>
              </a:solidFill>
              <a:uFillTx/>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17</xdr:col>
      <xdr:colOff>363960</xdr:colOff>
      <xdr:row>14</xdr:row>
      <xdr:rowOff>4320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8" Type="http://schemas.openxmlformats.org/officeDocument/2006/relationships/hyperlink" Target="https://azure.microsoft.com/en-gb/pricing/details/storage/blobs/" TargetMode="External"/><Relationship Id="rId3" Type="http://schemas.openxmlformats.org/officeDocument/2006/relationships/hyperlink" Target="https://www.nihr.ac.uk/guidance-using-interactive-costing-tool-ict" TargetMode="External"/><Relationship Id="rId7" Type="http://schemas.openxmlformats.org/officeDocument/2006/relationships/hyperlink" Target="https://azure.microsoft.com/en-gb/pricing/calculator/" TargetMode="External"/><Relationship Id="rId2" Type="http://schemas.openxmlformats.org/officeDocument/2006/relationships/hyperlink" Target="https://www.nihr.ac.uk/how-interactive-costing-tool-ict-calculates-costs-studies-sites" TargetMode="External"/><Relationship Id="rId1" Type="http://schemas.openxmlformats.org/officeDocument/2006/relationships/hyperlink" Target="https://www.hra.nhs.uk/planning-and-improving-research/best-practice/costing-templates/" TargetMode="External"/><Relationship Id="rId6" Type="http://schemas.openxmlformats.org/officeDocument/2006/relationships/hyperlink" Target="https://www.nihr.ac.uk/news/increased-payment-rates-public-involvement-research" TargetMode="External"/><Relationship Id="rId5" Type="http://schemas.openxmlformats.org/officeDocument/2006/relationships/hyperlink" Target="https://www.nihr.ac.uk/about-us/who-we-are/policies-and-guidelines/payment-guidance-researchers-and-professionals" TargetMode="External"/><Relationship Id="rId4" Type="http://schemas.openxmlformats.org/officeDocument/2006/relationships/hyperlink" Target="https://www.gov.uk/government/publications/guidance-on-attributing-the-costs-of-health-and-social-care-research/attributing-the-costs-of-health-and-social-care-research-acord" TargetMode="External"/><Relationship Id="rId9" Type="http://schemas.openxmlformats.org/officeDocument/2006/relationships/hyperlink" Target="https://www.azure-calc.co.uk/blob-stor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C687-3291-46D4-87E5-785EF1C3C5BC}">
  <dimension ref="A1:A25"/>
  <sheetViews>
    <sheetView tabSelected="1" workbookViewId="0"/>
  </sheetViews>
  <sheetFormatPr defaultRowHeight="15" x14ac:dyDescent="0.25"/>
  <cols>
    <col min="1" max="16384" width="9.140625" style="59"/>
  </cols>
  <sheetData>
    <row r="1" spans="1:1" ht="31.5" x14ac:dyDescent="0.25">
      <c r="A1" s="58" t="s">
        <v>538</v>
      </c>
    </row>
    <row r="2" spans="1:1" x14ac:dyDescent="0.25">
      <c r="A2" s="60" t="s">
        <v>521</v>
      </c>
    </row>
    <row r="3" spans="1:1" x14ac:dyDescent="0.25">
      <c r="A3" s="60" t="s">
        <v>522</v>
      </c>
    </row>
    <row r="4" spans="1:1" x14ac:dyDescent="0.25">
      <c r="A4" s="61"/>
    </row>
    <row r="5" spans="1:1" ht="23.25" x14ac:dyDescent="0.25">
      <c r="A5" s="62" t="s">
        <v>523</v>
      </c>
    </row>
    <row r="6" spans="1:1" x14ac:dyDescent="0.25">
      <c r="A6" s="61" t="s">
        <v>539</v>
      </c>
    </row>
    <row r="7" spans="1:1" x14ac:dyDescent="0.25">
      <c r="A7" s="61" t="s">
        <v>540</v>
      </c>
    </row>
    <row r="8" spans="1:1" x14ac:dyDescent="0.25">
      <c r="A8" s="61"/>
    </row>
    <row r="9" spans="1:1" ht="23.25" x14ac:dyDescent="0.25">
      <c r="A9" s="62" t="s">
        <v>524</v>
      </c>
    </row>
    <row r="10" spans="1:1" x14ac:dyDescent="0.25">
      <c r="A10" s="61" t="s">
        <v>525</v>
      </c>
    </row>
    <row r="11" spans="1:1" x14ac:dyDescent="0.25">
      <c r="A11" s="61" t="s">
        <v>526</v>
      </c>
    </row>
    <row r="12" spans="1:1" x14ac:dyDescent="0.25">
      <c r="A12" s="60" t="s">
        <v>527</v>
      </c>
    </row>
    <row r="13" spans="1:1" x14ac:dyDescent="0.25">
      <c r="A13" s="63" t="s">
        <v>528</v>
      </c>
    </row>
    <row r="14" spans="1:1" x14ac:dyDescent="0.25">
      <c r="A14" s="64" t="s">
        <v>529</v>
      </c>
    </row>
    <row r="15" spans="1:1" x14ac:dyDescent="0.25">
      <c r="A15" s="61"/>
    </row>
    <row r="16" spans="1:1" ht="23.25" x14ac:dyDescent="0.25">
      <c r="A16" s="62" t="s">
        <v>530</v>
      </c>
    </row>
    <row r="17" spans="1:1" x14ac:dyDescent="0.25">
      <c r="A17" s="61" t="s">
        <v>531</v>
      </c>
    </row>
    <row r="18" spans="1:1" x14ac:dyDescent="0.25">
      <c r="A18" s="61" t="s">
        <v>532</v>
      </c>
    </row>
    <row r="19" spans="1:1" x14ac:dyDescent="0.25">
      <c r="A19" s="61" t="s">
        <v>533</v>
      </c>
    </row>
    <row r="20" spans="1:1" x14ac:dyDescent="0.25">
      <c r="A20" s="61"/>
    </row>
    <row r="21" spans="1:1" ht="23.25" x14ac:dyDescent="0.25">
      <c r="A21" s="62" t="s">
        <v>534</v>
      </c>
    </row>
    <row r="22" spans="1:1" x14ac:dyDescent="0.25">
      <c r="A22" s="61" t="s">
        <v>535</v>
      </c>
    </row>
    <row r="23" spans="1:1" x14ac:dyDescent="0.25">
      <c r="A23" s="61" t="s">
        <v>536</v>
      </c>
    </row>
    <row r="25" spans="1:1" x14ac:dyDescent="0.25">
      <c r="A25" s="59" t="s">
        <v>537</v>
      </c>
    </row>
  </sheetData>
  <hyperlinks>
    <hyperlink ref="A14" r:id="rId1" display="https://creativecommons.org/licenses/by/4.0" xr:uid="{F33E4D34-0D7C-4ABD-AB9F-C3763E59EB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H29"/>
  <sheetViews>
    <sheetView showGridLines="0" zoomScaleNormal="100" workbookViewId="0">
      <selection sqref="A1:H1"/>
    </sheetView>
  </sheetViews>
  <sheetFormatPr defaultColWidth="8.7109375" defaultRowHeight="15" x14ac:dyDescent="0.25"/>
  <cols>
    <col min="1" max="1" width="26" style="2" customWidth="1"/>
    <col min="2" max="2" width="28" style="2" customWidth="1"/>
    <col min="3" max="3" width="20" style="2" customWidth="1"/>
    <col min="4" max="4" width="26" style="2" customWidth="1"/>
    <col min="5" max="5" width="18" style="2" customWidth="1"/>
    <col min="6" max="6" width="22" style="2" customWidth="1"/>
    <col min="7" max="7" width="18" style="2" customWidth="1"/>
    <col min="8" max="8" width="22" style="2" customWidth="1"/>
    <col min="9" max="16384" width="8.7109375" style="2"/>
  </cols>
  <sheetData>
    <row r="1" spans="1:8" ht="27.75" customHeight="1" x14ac:dyDescent="0.25">
      <c r="A1" s="52" t="s">
        <v>0</v>
      </c>
      <c r="B1" s="52"/>
      <c r="C1" s="52"/>
      <c r="D1" s="52"/>
      <c r="E1" s="52"/>
      <c r="F1" s="52"/>
      <c r="G1" s="52"/>
      <c r="H1" s="52"/>
    </row>
    <row r="2" spans="1:8" ht="89.25" customHeight="1" x14ac:dyDescent="0.25">
      <c r="A2" s="53" t="s">
        <v>1</v>
      </c>
      <c r="B2" s="54"/>
      <c r="C2" s="54"/>
      <c r="D2" s="54"/>
      <c r="E2" s="54"/>
      <c r="F2" s="54"/>
      <c r="G2" s="54"/>
      <c r="H2" s="54"/>
    </row>
    <row r="3" spans="1:8" ht="18" customHeight="1" x14ac:dyDescent="0.25">
      <c r="A3" s="44"/>
      <c r="B3" s="44"/>
      <c r="C3" s="44"/>
      <c r="D3" s="44"/>
      <c r="E3" s="44"/>
      <c r="F3" s="44"/>
      <c r="G3" s="44"/>
      <c r="H3" s="44"/>
    </row>
    <row r="4" spans="1:8" ht="21.75" customHeight="1" x14ac:dyDescent="0.25">
      <c r="A4" s="50" t="s">
        <v>2</v>
      </c>
      <c r="B4" s="50"/>
      <c r="C4" s="50"/>
      <c r="D4" s="50"/>
      <c r="E4" s="50"/>
      <c r="F4" s="50"/>
      <c r="G4" s="50"/>
      <c r="H4" s="50"/>
    </row>
    <row r="5" spans="1:8" ht="18" customHeight="1" x14ac:dyDescent="0.25">
      <c r="A5" s="4" t="s">
        <v>3</v>
      </c>
      <c r="B5" s="5" t="s">
        <v>4</v>
      </c>
      <c r="C5" s="44"/>
      <c r="D5" s="44"/>
      <c r="E5" s="4" t="s">
        <v>5</v>
      </c>
      <c r="F5" s="6"/>
      <c r="G5" s="44"/>
      <c r="H5" s="44"/>
    </row>
    <row r="6" spans="1:8" ht="18" customHeight="1" x14ac:dyDescent="0.25">
      <c r="A6" s="4" t="s">
        <v>6</v>
      </c>
      <c r="B6" s="5" t="s">
        <v>7</v>
      </c>
      <c r="C6" s="44"/>
      <c r="D6" s="44"/>
      <c r="E6" s="4" t="s">
        <v>8</v>
      </c>
      <c r="F6" s="6"/>
      <c r="G6" s="44"/>
      <c r="H6" s="44"/>
    </row>
    <row r="7" spans="1:8" ht="18" customHeight="1" x14ac:dyDescent="0.25">
      <c r="A7" s="4" t="s">
        <v>9</v>
      </c>
      <c r="B7" s="7">
        <v>46218</v>
      </c>
      <c r="C7" s="44"/>
      <c r="D7" s="44"/>
      <c r="E7" s="4" t="s">
        <v>10</v>
      </c>
      <c r="F7" s="6" t="s">
        <v>11</v>
      </c>
      <c r="G7" s="44"/>
      <c r="H7" s="44"/>
    </row>
    <row r="8" spans="1:8" ht="18" customHeight="1" x14ac:dyDescent="0.25">
      <c r="A8" s="4" t="s">
        <v>12</v>
      </c>
      <c r="B8" s="5" t="s">
        <v>13</v>
      </c>
      <c r="C8" s="44"/>
      <c r="D8" s="44"/>
      <c r="E8" s="4" t="s">
        <v>14</v>
      </c>
      <c r="F8" s="6" t="s">
        <v>15</v>
      </c>
      <c r="G8" s="44"/>
      <c r="H8" s="44"/>
    </row>
    <row r="9" spans="1:8" ht="18" customHeight="1" x14ac:dyDescent="0.25">
      <c r="A9" s="4" t="s">
        <v>16</v>
      </c>
      <c r="B9" s="5" t="s">
        <v>17</v>
      </c>
      <c r="C9" s="44"/>
      <c r="D9" s="44"/>
      <c r="E9" s="4" t="s">
        <v>18</v>
      </c>
      <c r="F9" s="6"/>
      <c r="G9" s="44"/>
      <c r="H9" s="44"/>
    </row>
    <row r="10" spans="1:8" ht="18" customHeight="1" x14ac:dyDescent="0.25">
      <c r="A10" s="4" t="s">
        <v>19</v>
      </c>
      <c r="B10" s="5" t="s">
        <v>20</v>
      </c>
      <c r="C10" s="44"/>
      <c r="D10" s="44"/>
      <c r="E10" s="4" t="s">
        <v>21</v>
      </c>
      <c r="F10" s="6"/>
      <c r="G10" s="44"/>
      <c r="H10" s="44"/>
    </row>
    <row r="11" spans="1:8" ht="18" customHeight="1" x14ac:dyDescent="0.25">
      <c r="A11" s="44"/>
      <c r="B11" s="44"/>
      <c r="C11" s="44"/>
      <c r="D11" s="44"/>
      <c r="E11" s="44"/>
      <c r="F11" s="44"/>
      <c r="G11" s="44"/>
      <c r="H11" s="44"/>
    </row>
    <row r="12" spans="1:8" ht="21.75" customHeight="1" x14ac:dyDescent="0.25">
      <c r="A12" s="50" t="s">
        <v>22</v>
      </c>
      <c r="B12" s="50"/>
      <c r="C12" s="50"/>
      <c r="D12" s="50"/>
      <c r="E12" s="50"/>
      <c r="F12" s="50"/>
      <c r="G12" s="50"/>
      <c r="H12" s="50"/>
    </row>
    <row r="13" spans="1:8" ht="18" customHeight="1" x14ac:dyDescent="0.25">
      <c r="A13" s="4" t="s">
        <v>23</v>
      </c>
      <c r="B13" s="8">
        <v>0.9</v>
      </c>
      <c r="C13" s="51" t="s">
        <v>24</v>
      </c>
      <c r="D13" s="51"/>
      <c r="E13" s="51"/>
      <c r="F13" s="51"/>
      <c r="G13" s="51"/>
      <c r="H13" s="51"/>
    </row>
    <row r="14" spans="1:8" ht="18" customHeight="1" x14ac:dyDescent="0.25">
      <c r="A14" s="4" t="s">
        <v>25</v>
      </c>
      <c r="B14" s="8">
        <v>0</v>
      </c>
      <c r="C14" s="51" t="s">
        <v>26</v>
      </c>
      <c r="D14" s="51"/>
      <c r="E14" s="51"/>
      <c r="F14" s="51"/>
      <c r="G14" s="51"/>
      <c r="H14" s="51"/>
    </row>
    <row r="15" spans="1:8" ht="18" customHeight="1" x14ac:dyDescent="0.25">
      <c r="A15" s="4" t="s">
        <v>27</v>
      </c>
      <c r="B15" s="8">
        <v>0.2</v>
      </c>
      <c r="C15" s="51" t="s">
        <v>28</v>
      </c>
      <c r="D15" s="51"/>
      <c r="E15" s="51"/>
      <c r="F15" s="51"/>
      <c r="G15" s="51"/>
      <c r="H15" s="51"/>
    </row>
    <row r="16" spans="1:8" ht="18" customHeight="1" x14ac:dyDescent="0.25">
      <c r="A16" s="4" t="s">
        <v>29</v>
      </c>
      <c r="B16" s="8">
        <v>0.1</v>
      </c>
      <c r="C16" s="51" t="s">
        <v>30</v>
      </c>
      <c r="D16" s="51"/>
      <c r="E16" s="51"/>
      <c r="F16" s="51"/>
      <c r="G16" s="51"/>
      <c r="H16" s="51"/>
    </row>
    <row r="17" spans="1:8" ht="18" customHeight="1" x14ac:dyDescent="0.25">
      <c r="A17" s="4" t="s">
        <v>31</v>
      </c>
      <c r="B17" s="5" t="s">
        <v>32</v>
      </c>
      <c r="C17" s="51" t="s">
        <v>33</v>
      </c>
      <c r="D17" s="51"/>
      <c r="E17" s="51"/>
      <c r="F17" s="51"/>
      <c r="G17" s="51"/>
      <c r="H17" s="51"/>
    </row>
    <row r="18" spans="1:8" ht="18" customHeight="1" x14ac:dyDescent="0.25">
      <c r="A18" s="4" t="s">
        <v>34</v>
      </c>
      <c r="B18" s="5" t="s">
        <v>35</v>
      </c>
      <c r="C18" s="51" t="s">
        <v>36</v>
      </c>
      <c r="D18" s="51"/>
      <c r="E18" s="51"/>
      <c r="F18" s="51"/>
      <c r="G18" s="51"/>
      <c r="H18" s="51"/>
    </row>
    <row r="19" spans="1:8" ht="18" customHeight="1" x14ac:dyDescent="0.25">
      <c r="A19" s="44"/>
      <c r="B19" s="44"/>
      <c r="C19" s="44"/>
      <c r="D19" s="44"/>
      <c r="E19" s="44"/>
      <c r="F19" s="44"/>
      <c r="G19" s="44"/>
      <c r="H19" s="44"/>
    </row>
    <row r="20" spans="1:8" ht="18" customHeight="1" x14ac:dyDescent="0.25">
      <c r="A20" s="44"/>
      <c r="B20" s="44"/>
      <c r="C20" s="44"/>
      <c r="D20" s="44"/>
      <c r="E20" s="44"/>
      <c r="F20" s="44"/>
      <c r="G20" s="44"/>
      <c r="H20" s="44"/>
    </row>
    <row r="21" spans="1:8" ht="18" customHeight="1" x14ac:dyDescent="0.25">
      <c r="A21" s="44"/>
      <c r="B21" s="44"/>
      <c r="C21" s="44"/>
      <c r="D21" s="44"/>
      <c r="E21" s="44"/>
      <c r="F21" s="44"/>
      <c r="G21" s="44"/>
      <c r="H21" s="44"/>
    </row>
    <row r="22" spans="1:8" ht="21.75" customHeight="1" x14ac:dyDescent="0.25">
      <c r="A22" s="50" t="s">
        <v>37</v>
      </c>
      <c r="B22" s="50"/>
      <c r="C22" s="50"/>
      <c r="D22" s="50"/>
      <c r="E22" s="50"/>
      <c r="F22" s="50"/>
      <c r="G22" s="50"/>
      <c r="H22" s="50"/>
    </row>
    <row r="23" spans="1:8" ht="18" customHeight="1" x14ac:dyDescent="0.25">
      <c r="A23" s="49" t="s">
        <v>38</v>
      </c>
      <c r="B23" s="49"/>
      <c r="C23" s="49"/>
      <c r="D23" s="49"/>
      <c r="E23" s="49"/>
      <c r="F23" s="49"/>
      <c r="G23" s="49"/>
      <c r="H23" s="49"/>
    </row>
    <row r="24" spans="1:8" ht="18" customHeight="1" x14ac:dyDescent="0.25">
      <c r="A24" s="49" t="s">
        <v>39</v>
      </c>
      <c r="B24" s="49"/>
      <c r="C24" s="49"/>
      <c r="D24" s="49"/>
      <c r="E24" s="49"/>
      <c r="F24" s="49"/>
      <c r="G24" s="49"/>
      <c r="H24" s="49"/>
    </row>
    <row r="25" spans="1:8" ht="18" customHeight="1" x14ac:dyDescent="0.25">
      <c r="A25" s="49" t="s">
        <v>40</v>
      </c>
      <c r="B25" s="49"/>
      <c r="C25" s="49"/>
      <c r="D25" s="49"/>
      <c r="E25" s="49"/>
      <c r="F25" s="49"/>
      <c r="G25" s="49"/>
      <c r="H25" s="49"/>
    </row>
    <row r="26" spans="1:8" ht="18" customHeight="1" x14ac:dyDescent="0.25">
      <c r="A26" s="49" t="s">
        <v>41</v>
      </c>
      <c r="B26" s="49"/>
      <c r="C26" s="49"/>
      <c r="D26" s="49"/>
      <c r="E26" s="49"/>
      <c r="F26" s="49"/>
      <c r="G26" s="49"/>
      <c r="H26" s="49"/>
    </row>
    <row r="27" spans="1:8" ht="18" customHeight="1" x14ac:dyDescent="0.25">
      <c r="A27" s="49" t="s">
        <v>42</v>
      </c>
      <c r="B27" s="49"/>
      <c r="C27" s="49"/>
      <c r="D27" s="49"/>
      <c r="E27" s="49"/>
      <c r="F27" s="49"/>
      <c r="G27" s="49"/>
      <c r="H27" s="49"/>
    </row>
    <row r="29" spans="1:8" x14ac:dyDescent="0.25">
      <c r="A29" s="45" t="s">
        <v>537</v>
      </c>
    </row>
  </sheetData>
  <mergeCells count="16">
    <mergeCell ref="A1:H1"/>
    <mergeCell ref="A2:H2"/>
    <mergeCell ref="A4:H4"/>
    <mergeCell ref="A12:H12"/>
    <mergeCell ref="C13:H13"/>
    <mergeCell ref="C14:H14"/>
    <mergeCell ref="C15:H15"/>
    <mergeCell ref="C16:H16"/>
    <mergeCell ref="C17:H17"/>
    <mergeCell ref="C18:H18"/>
    <mergeCell ref="A27:H27"/>
    <mergeCell ref="A22:H22"/>
    <mergeCell ref="A23:H23"/>
    <mergeCell ref="A24:H24"/>
    <mergeCell ref="A25:H25"/>
    <mergeCell ref="A26:H26"/>
  </mergeCells>
  <dataValidations count="3">
    <dataValidation type="list" allowBlank="1" sqref="B17 B19" xr:uid="{00000000-0002-0000-0000-000000000000}">
      <formula1>"Yes / No / To be agreed"</formula1>
      <formula2>0</formula2>
    </dataValidation>
    <dataValidation type="list" allowBlank="1" sqref="F9" xr:uid="{00000000-0002-0000-0000-000001000000}">
      <formula1>"Unknown,Yes,No"</formula1>
      <formula2>0</formula2>
    </dataValidation>
    <dataValidation type="list" allowBlank="1" sqref="B11" xr:uid="{00000000-0002-0000-0000-000002000000}">
      <formula1>"Commercial product development,Commercial validation,Early-stage innovation,Investigator-initiated research,Grant-funded collaboration,Service evaluation,Other"</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zoomScaleNormal="100" workbookViewId="0"/>
  </sheetViews>
  <sheetFormatPr defaultColWidth="8.7109375" defaultRowHeight="15" x14ac:dyDescent="0.25"/>
  <cols>
    <col min="1" max="1" width="28" style="2" customWidth="1"/>
    <col min="2" max="2" width="179.28515625" style="2" customWidth="1"/>
    <col min="3" max="16384" width="8.7109375" style="2"/>
  </cols>
  <sheetData>
    <row r="1" spans="1:2" s="41" customFormat="1" ht="27" customHeight="1" x14ac:dyDescent="0.35">
      <c r="A1" s="1" t="s">
        <v>43</v>
      </c>
      <c r="B1" s="1" t="s">
        <v>44</v>
      </c>
    </row>
    <row r="2" spans="1:2" ht="55.5" customHeight="1" x14ac:dyDescent="0.25">
      <c r="A2" s="44" t="s">
        <v>45</v>
      </c>
      <c r="B2" s="44" t="s">
        <v>46</v>
      </c>
    </row>
    <row r="3" spans="1:2" ht="63.75" customHeight="1" x14ac:dyDescent="0.25">
      <c r="A3" s="44" t="s">
        <v>47</v>
      </c>
      <c r="B3" s="44" t="s">
        <v>48</v>
      </c>
    </row>
    <row r="4" spans="1:2" ht="42" customHeight="1" x14ac:dyDescent="0.25">
      <c r="A4" s="44" t="s">
        <v>49</v>
      </c>
      <c r="B4" s="44" t="s">
        <v>50</v>
      </c>
    </row>
    <row r="5" spans="1:2" ht="47.25" customHeight="1" x14ac:dyDescent="0.25">
      <c r="A5" s="44" t="s">
        <v>51</v>
      </c>
      <c r="B5" s="44" t="s">
        <v>52</v>
      </c>
    </row>
    <row r="6" spans="1:2" x14ac:dyDescent="0.25">
      <c r="A6" s="44"/>
      <c r="B6" s="44"/>
    </row>
    <row r="7" spans="1:2" x14ac:dyDescent="0.25">
      <c r="A7" s="45" t="s">
        <v>537</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77F"/>
  </sheetPr>
  <dimension ref="A1:Q110"/>
  <sheetViews>
    <sheetView showGridLines="0" zoomScaleNormal="100" workbookViewId="0">
      <pane ySplit="4" topLeftCell="A5" activePane="bottomLeft" state="frozen"/>
      <selection pane="bottomLeft" sqref="A1:H1"/>
    </sheetView>
  </sheetViews>
  <sheetFormatPr defaultColWidth="8.7109375" defaultRowHeight="15" x14ac:dyDescent="0.25"/>
  <cols>
    <col min="1" max="1" width="28" style="2" customWidth="1"/>
    <col min="2" max="2" width="32" style="2" customWidth="1"/>
    <col min="3" max="3" width="48" style="2" customWidth="1"/>
    <col min="4" max="4" width="28" style="2" customWidth="1"/>
    <col min="5" max="5" width="16" style="2" customWidth="1"/>
    <col min="6" max="6" width="9" style="2" customWidth="1"/>
    <col min="7" max="8" width="12" style="2" customWidth="1"/>
    <col min="9" max="9" width="14" style="2" customWidth="1"/>
    <col min="10" max="10" width="20" style="2" customWidth="1"/>
    <col min="11" max="12" width="13" style="2" customWidth="1"/>
    <col min="13" max="13" width="18" style="2" customWidth="1"/>
    <col min="14" max="15" width="19" style="2" customWidth="1"/>
    <col min="16" max="16" width="14" style="2" customWidth="1"/>
    <col min="17" max="17" width="42" style="2" customWidth="1"/>
    <col min="18" max="16384" width="8.7109375" style="2"/>
  </cols>
  <sheetData>
    <row r="1" spans="1:17" ht="27.75" customHeight="1" x14ac:dyDescent="0.25">
      <c r="A1" s="52" t="s">
        <v>542</v>
      </c>
      <c r="B1" s="52"/>
      <c r="C1" s="52"/>
      <c r="D1" s="52"/>
      <c r="E1" s="52"/>
      <c r="F1" s="52"/>
      <c r="G1" s="52"/>
      <c r="H1" s="52"/>
      <c r="I1" s="45"/>
      <c r="J1" s="44"/>
      <c r="K1" s="44"/>
      <c r="L1" s="44"/>
      <c r="M1" s="44"/>
      <c r="N1" s="44"/>
      <c r="O1" s="44"/>
      <c r="P1" s="44"/>
      <c r="Q1" s="44"/>
    </row>
    <row r="2" spans="1:17" ht="31.5" customHeight="1" x14ac:dyDescent="0.25">
      <c r="A2" s="57" t="s">
        <v>53</v>
      </c>
      <c r="B2" s="57"/>
      <c r="C2" s="57"/>
      <c r="D2" s="57"/>
      <c r="E2" s="57"/>
      <c r="F2" s="57"/>
      <c r="G2" s="57"/>
      <c r="H2" s="57"/>
      <c r="I2" s="45"/>
      <c r="J2" s="44"/>
      <c r="K2" s="44"/>
      <c r="L2" s="44"/>
      <c r="M2" s="44"/>
      <c r="N2" s="44"/>
      <c r="O2" s="44"/>
      <c r="P2" s="44"/>
      <c r="Q2" s="44"/>
    </row>
    <row r="3" spans="1:17" ht="18" customHeight="1" x14ac:dyDescent="0.25">
      <c r="A3" s="44"/>
      <c r="B3" s="44"/>
      <c r="C3" s="44"/>
      <c r="D3" s="44"/>
      <c r="E3" s="45"/>
      <c r="F3" s="44"/>
      <c r="G3" s="44"/>
      <c r="H3" s="44"/>
      <c r="I3" s="44"/>
      <c r="J3" s="44"/>
      <c r="K3" s="44"/>
      <c r="L3" s="44"/>
      <c r="M3" s="44"/>
      <c r="N3" s="44"/>
      <c r="O3" s="44"/>
      <c r="P3" s="44"/>
      <c r="Q3" s="44"/>
    </row>
    <row r="4" spans="1:17" ht="31.5" customHeight="1" x14ac:dyDescent="0.25">
      <c r="A4" s="9" t="s">
        <v>54</v>
      </c>
      <c r="B4" s="9" t="s">
        <v>55</v>
      </c>
      <c r="C4" s="9" t="s">
        <v>56</v>
      </c>
      <c r="D4" s="9" t="s">
        <v>57</v>
      </c>
      <c r="E4" s="9" t="s">
        <v>58</v>
      </c>
      <c r="F4" s="9" t="s">
        <v>59</v>
      </c>
      <c r="G4" s="9" t="s">
        <v>60</v>
      </c>
      <c r="H4" s="9" t="s">
        <v>61</v>
      </c>
      <c r="I4" s="9" t="s">
        <v>62</v>
      </c>
      <c r="J4" s="9" t="s">
        <v>63</v>
      </c>
      <c r="K4" s="9" t="s">
        <v>64</v>
      </c>
      <c r="L4" s="9" t="s">
        <v>65</v>
      </c>
      <c r="M4" s="9" t="s">
        <v>66</v>
      </c>
      <c r="N4" s="9" t="s">
        <v>67</v>
      </c>
      <c r="O4" s="9" t="s">
        <v>68</v>
      </c>
      <c r="P4" s="9" t="s">
        <v>69</v>
      </c>
      <c r="Q4" s="9" t="s">
        <v>70</v>
      </c>
    </row>
    <row r="5" spans="1:17" ht="21.75" customHeight="1" x14ac:dyDescent="0.25">
      <c r="A5" s="55" t="s">
        <v>71</v>
      </c>
      <c r="B5" s="55"/>
      <c r="C5" s="55"/>
      <c r="D5" s="55"/>
      <c r="E5" s="55"/>
      <c r="F5" s="55"/>
      <c r="G5" s="55"/>
      <c r="H5" s="55"/>
      <c r="I5" s="55"/>
      <c r="J5" s="55"/>
      <c r="K5" s="55"/>
      <c r="L5" s="55"/>
      <c r="M5" s="55"/>
      <c r="N5" s="55"/>
      <c r="O5" s="55"/>
      <c r="P5" s="55"/>
      <c r="Q5" s="10"/>
    </row>
    <row r="6" spans="1:17" ht="18" customHeight="1" x14ac:dyDescent="0.25">
      <c r="A6" s="11" t="s">
        <v>71</v>
      </c>
      <c r="B6" s="11" t="s">
        <v>72</v>
      </c>
      <c r="C6" s="11" t="s">
        <v>73</v>
      </c>
      <c r="D6" s="12" t="s">
        <v>74</v>
      </c>
      <c r="E6" s="12" t="s">
        <v>75</v>
      </c>
      <c r="F6" s="12">
        <v>0.5</v>
      </c>
      <c r="G6" s="12" t="s">
        <v>76</v>
      </c>
      <c r="H6" s="13">
        <f>IFERROR(IF(E6="Local / non-AfC",IF(G6="Hour",VLOOKUP(D6,'Role Rates'!$A$18:$G$34,7,FALSE()),VLOOKUP(D6,'Role Rates'!$A$18:$G$34,6,FALSE())),IF(G6="Hour",VLOOKUP(E6,'Role Rates'!$B$5:$G$34,6,FALSE()),VLOOKUP(E6,'Role Rates'!$B$5:$G$34,5,FALSE()))),0)</f>
        <v>216.76926912529007</v>
      </c>
      <c r="I6" s="13">
        <f>IF(P6="No",0,N(F6)*N(H6))</f>
        <v>108.38463456264503</v>
      </c>
      <c r="J6" s="14">
        <v>0</v>
      </c>
      <c r="K6" s="15">
        <f>IF(P6="No",0,IFERROR(IF(E6="Local / non-AfC",VLOOKUP(D6,'Role Rates'!$A$18:$H$34,8,FALSE()),VLOOKUP(E6,'Role Rates'!$B$5:$H$34,7,FALSE())),'Project Setup'!$B$13))</f>
        <v>0.9</v>
      </c>
      <c r="L6" s="13">
        <f>IF(P6="No",0,(N(I6)+N(J6))*N(K6))</f>
        <v>97.546171106380527</v>
      </c>
      <c r="M6" s="15">
        <f>'Project Setup'!$B$14</f>
        <v>0</v>
      </c>
      <c r="N6" s="13">
        <f>IF(P6="No",0,(N(I6)+N(J6)+N(L6))*N(M6))</f>
        <v>0</v>
      </c>
      <c r="O6" s="13">
        <f>IF(P6="No",0,N(I6)+N(J6)+N(L6)+N(N6))</f>
        <v>205.93080566902557</v>
      </c>
      <c r="P6" s="12" t="s">
        <v>77</v>
      </c>
      <c r="Q6" s="12" t="s">
        <v>78</v>
      </c>
    </row>
    <row r="7" spans="1:17" ht="18" customHeight="1" x14ac:dyDescent="0.25">
      <c r="A7" s="11" t="s">
        <v>71</v>
      </c>
      <c r="B7" s="11" t="s">
        <v>79</v>
      </c>
      <c r="C7" s="11" t="s">
        <v>80</v>
      </c>
      <c r="D7" s="12" t="s">
        <v>81</v>
      </c>
      <c r="E7" s="12" t="s">
        <v>82</v>
      </c>
      <c r="F7" s="12">
        <v>1</v>
      </c>
      <c r="G7" s="12" t="s">
        <v>76</v>
      </c>
      <c r="H7" s="13">
        <f>IFERROR(IF(E7="Local / non-AfC",IF(G7="Hour",VLOOKUP(D7,'Role Rates'!$A$18:$G$34,7,FALSE()),VLOOKUP(D7,'Role Rates'!$A$18:$G$34,6,FALSE())),IF(G7="Hour",VLOOKUP(E7,'Role Rates'!$B$5:$G$34,6,FALSE()),VLOOKUP(E7,'Role Rates'!$B$5:$G$34,5,FALSE()))),0)</f>
        <v>149.75356231900733</v>
      </c>
      <c r="I7" s="13">
        <f>IF(P7="No",0,N(F7)*N(H7))</f>
        <v>149.75356231900733</v>
      </c>
      <c r="J7" s="14">
        <v>0</v>
      </c>
      <c r="K7" s="15">
        <f>IF(P7="No",0,IFERROR(IF(E7="Local / non-AfC",VLOOKUP(D7,'Role Rates'!$A$18:$H$34,8,FALSE()),VLOOKUP(E7,'Role Rates'!$B$5:$H$34,7,FALSE())),'Project Setup'!$B$13))</f>
        <v>0.9</v>
      </c>
      <c r="L7" s="13">
        <f>IF(P7="No",0,(N(I7)+N(J7))*N(K7))</f>
        <v>134.77820608710661</v>
      </c>
      <c r="M7" s="15">
        <f>'Project Setup'!$B$14</f>
        <v>0</v>
      </c>
      <c r="N7" s="13">
        <f>IF(P7="No",0,(N(I7)+N(J7)+N(L7))*N(M7))</f>
        <v>0</v>
      </c>
      <c r="O7" s="13">
        <f>IF(P7="No",0,N(I7)+N(J7)+N(L7)+N(N7))</f>
        <v>284.53176840611394</v>
      </c>
      <c r="P7" s="12" t="s">
        <v>77</v>
      </c>
      <c r="Q7" s="12" t="s">
        <v>83</v>
      </c>
    </row>
    <row r="8" spans="1:17" ht="18" customHeight="1" x14ac:dyDescent="0.25">
      <c r="A8" s="11" t="s">
        <v>71</v>
      </c>
      <c r="B8" s="11" t="s">
        <v>84</v>
      </c>
      <c r="C8" s="11" t="s">
        <v>85</v>
      </c>
      <c r="D8" s="12" t="s">
        <v>86</v>
      </c>
      <c r="E8" s="12" t="s">
        <v>87</v>
      </c>
      <c r="F8" s="12">
        <v>0.5</v>
      </c>
      <c r="G8" s="12" t="s">
        <v>76</v>
      </c>
      <c r="H8" s="13">
        <f>IFERROR(IF(E8="Local / non-AfC",IF(G8="Hour",VLOOKUP(D8,'Role Rates'!$A$18:$G$34,7,FALSE()),VLOOKUP(D8,'Role Rates'!$A$18:$G$34,6,FALSE())),IF(G8="Hour",VLOOKUP(E8,'Role Rates'!$B$5:$G$34,6,FALSE()),VLOOKUP(E8,'Role Rates'!$B$5:$G$34,5,FALSE()))),0)</f>
        <v>184.55785052643691</v>
      </c>
      <c r="I8" s="13">
        <f>IF(P8="No",0,N(F8)*N(H8))</f>
        <v>92.278925263218454</v>
      </c>
      <c r="J8" s="14">
        <v>0</v>
      </c>
      <c r="K8" s="15">
        <f>IF(P8="No",0,IFERROR(IF(E8="Local / non-AfC",VLOOKUP(D8,'Role Rates'!$A$18:$H$34,8,FALSE()),VLOOKUP(E8,'Role Rates'!$B$5:$H$34,7,FALSE())),'Project Setup'!$B$13))</f>
        <v>0.9</v>
      </c>
      <c r="L8" s="13">
        <f>IF(P8="No",0,(N(I8)+N(J8))*N(K8))</f>
        <v>83.051032736896616</v>
      </c>
      <c r="M8" s="15">
        <f>'Project Setup'!$B$14</f>
        <v>0</v>
      </c>
      <c r="N8" s="13">
        <f>IF(P8="No",0,(N(I8)+N(J8)+N(L8))*N(M8))</f>
        <v>0</v>
      </c>
      <c r="O8" s="13">
        <f>IF(P8="No",0,N(I8)+N(J8)+N(L8)+N(N8))</f>
        <v>175.32995800011508</v>
      </c>
      <c r="P8" s="12" t="s">
        <v>77</v>
      </c>
      <c r="Q8" s="12" t="s">
        <v>88</v>
      </c>
    </row>
    <row r="9" spans="1:17" ht="18" customHeight="1" x14ac:dyDescent="0.25">
      <c r="A9" s="11" t="s">
        <v>71</v>
      </c>
      <c r="B9" s="11" t="s">
        <v>89</v>
      </c>
      <c r="C9" s="11" t="s">
        <v>90</v>
      </c>
      <c r="D9" s="12" t="s">
        <v>91</v>
      </c>
      <c r="E9" s="12" t="s">
        <v>92</v>
      </c>
      <c r="F9" s="12">
        <v>0.25</v>
      </c>
      <c r="G9" s="12" t="s">
        <v>76</v>
      </c>
      <c r="H9" s="13">
        <f>IFERROR(IF(E9="Local / non-AfC",IF(G9="Hour",VLOOKUP(D9,'Role Rates'!$A$18:$G$34,7,FALSE()),VLOOKUP(D9,'Role Rates'!$A$18:$G$34,6,FALSE())),IF(G9="Hour",VLOOKUP(E9,'Role Rates'!$B$5:$G$34,6,FALSE()),VLOOKUP(E9,'Role Rates'!$B$5:$G$34,5,FALSE()))),0)</f>
        <v>248.3554839575782</v>
      </c>
      <c r="I9" s="13">
        <f>IF(P9="No",0,N(F9)*N(H9))</f>
        <v>62.08887098939455</v>
      </c>
      <c r="J9" s="14">
        <v>0</v>
      </c>
      <c r="K9" s="15">
        <f>IF(P9="No",0,IFERROR(IF(E9="Local / non-AfC",VLOOKUP(D9,'Role Rates'!$A$18:$H$34,8,FALSE()),VLOOKUP(E9,'Role Rates'!$B$5:$H$34,7,FALSE())),'Project Setup'!$B$13))</f>
        <v>0.9</v>
      </c>
      <c r="L9" s="13">
        <f>IF(P9="No",0,(N(I9)+N(J9))*N(K9))</f>
        <v>55.879983890455094</v>
      </c>
      <c r="M9" s="15">
        <f>'Project Setup'!$B$14</f>
        <v>0</v>
      </c>
      <c r="N9" s="13">
        <f>IF(P9="No",0,(N(I9)+N(J9)+N(L9))*N(M9))</f>
        <v>0</v>
      </c>
      <c r="O9" s="13">
        <f>IF(P9="No",0,N(I9)+N(J9)+N(L9)+N(N9))</f>
        <v>117.96885487984964</v>
      </c>
      <c r="P9" s="12" t="s">
        <v>77</v>
      </c>
      <c r="Q9" s="12" t="s">
        <v>93</v>
      </c>
    </row>
    <row r="10" spans="1:17" ht="18" customHeight="1" x14ac:dyDescent="0.25">
      <c r="A10" s="11" t="s">
        <v>71</v>
      </c>
      <c r="B10" s="11" t="s">
        <v>94</v>
      </c>
      <c r="C10" s="11" t="s">
        <v>95</v>
      </c>
      <c r="D10" s="12" t="s">
        <v>74</v>
      </c>
      <c r="E10" s="12" t="s">
        <v>75</v>
      </c>
      <c r="F10" s="12">
        <v>0.75</v>
      </c>
      <c r="G10" s="12" t="s">
        <v>76</v>
      </c>
      <c r="H10" s="13">
        <f>IFERROR(IF(E10="Local / non-AfC",IF(G10="Hour",VLOOKUP(D10,'Role Rates'!$A$18:$G$34,7,FALSE()),VLOOKUP(D10,'Role Rates'!$A$18:$G$34,6,FALSE())),IF(G10="Hour",VLOOKUP(E10,'Role Rates'!$B$5:$G$34,6,FALSE()),VLOOKUP(E10,'Role Rates'!$B$5:$G$34,5,FALSE()))),0)</f>
        <v>216.76926912529007</v>
      </c>
      <c r="I10" s="13">
        <f>IF(P10="No",0,N(F10)*N(H10))</f>
        <v>162.57695184396755</v>
      </c>
      <c r="J10" s="14">
        <v>0</v>
      </c>
      <c r="K10" s="15">
        <f>IF(P10="No",0,IFERROR(IF(E10="Local / non-AfC",VLOOKUP(D10,'Role Rates'!$A$18:$H$34,8,FALSE()),VLOOKUP(E10,'Role Rates'!$B$5:$H$34,7,FALSE())),'Project Setup'!$B$13))</f>
        <v>0.9</v>
      </c>
      <c r="L10" s="13">
        <f>IF(P10="No",0,(N(I10)+N(J10))*N(K10))</f>
        <v>146.31925665957081</v>
      </c>
      <c r="M10" s="15">
        <f>'Project Setup'!$B$14</f>
        <v>0</v>
      </c>
      <c r="N10" s="13">
        <f>IF(P10="No",0,(N(I10)+N(J10)+N(L10))*N(M10))</f>
        <v>0</v>
      </c>
      <c r="O10" s="13">
        <f>IF(P10="No",0,N(I10)+N(J10)+N(L10)+N(N10))</f>
        <v>308.89620850353833</v>
      </c>
      <c r="P10" s="12" t="s">
        <v>77</v>
      </c>
      <c r="Q10" s="12" t="s">
        <v>96</v>
      </c>
    </row>
    <row r="11" spans="1:17" ht="18" customHeight="1" x14ac:dyDescent="0.25">
      <c r="A11" s="16" t="s">
        <v>97</v>
      </c>
      <c r="B11" s="16" t="s">
        <v>71</v>
      </c>
      <c r="C11" s="16"/>
      <c r="D11" s="16"/>
      <c r="E11" s="17"/>
      <c r="F11" s="16"/>
      <c r="G11" s="16"/>
      <c r="H11" s="18"/>
      <c r="I11" s="18">
        <f>SUM(I6:I10)</f>
        <v>575.08294497823294</v>
      </c>
      <c r="J11" s="18">
        <f>SUM(J6:J10)</f>
        <v>0</v>
      </c>
      <c r="K11" s="19"/>
      <c r="L11" s="18">
        <f>SUM(L6:L10)</f>
        <v>517.57465048040967</v>
      </c>
      <c r="M11" s="19"/>
      <c r="N11" s="18">
        <f>SUM(N6:N10)</f>
        <v>0</v>
      </c>
      <c r="O11" s="18">
        <f>SUM(O6:O10)</f>
        <v>1092.6575954586426</v>
      </c>
      <c r="P11" s="16"/>
      <c r="Q11" s="16"/>
    </row>
    <row r="12" spans="1:17" ht="18" customHeight="1" x14ac:dyDescent="0.25">
      <c r="A12" s="44"/>
      <c r="B12" s="44"/>
      <c r="C12" s="44"/>
      <c r="D12" s="44"/>
      <c r="E12" s="45"/>
      <c r="F12" s="44"/>
      <c r="G12" s="44"/>
      <c r="H12" s="46"/>
      <c r="I12" s="46"/>
      <c r="J12" s="46"/>
      <c r="K12" s="47"/>
      <c r="L12" s="46"/>
      <c r="M12" s="47"/>
      <c r="N12" s="46"/>
      <c r="O12" s="46"/>
      <c r="P12" s="44"/>
      <c r="Q12" s="44"/>
    </row>
    <row r="13" spans="1:17" ht="21.75" customHeight="1" x14ac:dyDescent="0.25">
      <c r="A13" s="55" t="s">
        <v>98</v>
      </c>
      <c r="B13" s="55"/>
      <c r="C13" s="55"/>
      <c r="D13" s="55"/>
      <c r="E13" s="55"/>
      <c r="F13" s="55"/>
      <c r="G13" s="55"/>
      <c r="H13" s="55"/>
      <c r="I13" s="55"/>
      <c r="J13" s="55"/>
      <c r="K13" s="55"/>
      <c r="L13" s="55"/>
      <c r="M13" s="55"/>
      <c r="N13" s="55"/>
      <c r="O13" s="55"/>
      <c r="P13" s="55"/>
      <c r="Q13" s="10"/>
    </row>
    <row r="14" spans="1:17" ht="18" customHeight="1" x14ac:dyDescent="0.25">
      <c r="A14" s="11" t="s">
        <v>98</v>
      </c>
      <c r="B14" s="11" t="s">
        <v>99</v>
      </c>
      <c r="C14" s="11" t="s">
        <v>100</v>
      </c>
      <c r="D14" s="12" t="s">
        <v>81</v>
      </c>
      <c r="E14" s="12" t="s">
        <v>82</v>
      </c>
      <c r="F14" s="12">
        <v>2</v>
      </c>
      <c r="G14" s="12" t="s">
        <v>76</v>
      </c>
      <c r="H14" s="13">
        <f>IFERROR(IF(E14="Local / non-AfC",IF(G14="Hour",VLOOKUP(D14,'Role Rates'!$A$18:$G$34,7,FALSE()),VLOOKUP(D14,'Role Rates'!$A$18:$G$34,6,FALSE())),IF(G14="Hour",VLOOKUP(E14,'Role Rates'!$B$5:$G$34,6,FALSE()),VLOOKUP(E14,'Role Rates'!$B$5:$G$34,5,FALSE()))),0)</f>
        <v>149.75356231900733</v>
      </c>
      <c r="I14" s="13">
        <f t="shared" ref="I14:I19" si="0">IF(P14="No",0,N(F14)*N(H14))</f>
        <v>299.50712463801466</v>
      </c>
      <c r="J14" s="14">
        <v>0</v>
      </c>
      <c r="K14" s="15">
        <f>IF(P14="No",0,IFERROR(IF(E14="Local / non-AfC",VLOOKUP(D14,'Role Rates'!$A$18:$H$34,8,FALSE()),VLOOKUP(E14,'Role Rates'!$B$5:$H$34,7,FALSE())),'Project Setup'!$B$13))</f>
        <v>0.9</v>
      </c>
      <c r="L14" s="13">
        <f t="shared" ref="L14:L19" si="1">IF(P14="No",0,(N(I14)+N(J14))*N(K14))</f>
        <v>269.55641217421322</v>
      </c>
      <c r="M14" s="15">
        <f>'Project Setup'!$B$14</f>
        <v>0</v>
      </c>
      <c r="N14" s="13">
        <f t="shared" ref="N14:N19" si="2">IF(P14="No",0,(N(I14)+N(J14)+N(L14))*N(M14))</f>
        <v>0</v>
      </c>
      <c r="O14" s="13">
        <f t="shared" ref="O14:O19" si="3">IF(P14="No",0,N(I14)+N(J14)+N(L14)+N(N14))</f>
        <v>569.06353681222788</v>
      </c>
      <c r="P14" s="12" t="s">
        <v>77</v>
      </c>
      <c r="Q14" s="12" t="s">
        <v>101</v>
      </c>
    </row>
    <row r="15" spans="1:17" ht="18" customHeight="1" x14ac:dyDescent="0.25">
      <c r="A15" s="11" t="s">
        <v>98</v>
      </c>
      <c r="B15" s="11" t="s">
        <v>102</v>
      </c>
      <c r="C15" s="11" t="s">
        <v>103</v>
      </c>
      <c r="D15" s="12" t="s">
        <v>104</v>
      </c>
      <c r="E15" s="12" t="s">
        <v>105</v>
      </c>
      <c r="F15" s="12">
        <v>1</v>
      </c>
      <c r="G15" s="12" t="s">
        <v>76</v>
      </c>
      <c r="H15" s="13">
        <f>IFERROR(IF(E15="Local / non-AfC",IF(G15="Hour",VLOOKUP(D15,'Role Rates'!$A$18:$G$34,7,FALSE()),VLOOKUP(D15,'Role Rates'!$A$18:$G$34,6,FALSE())),IF(G15="Hour",VLOOKUP(E15,'Role Rates'!$B$5:$G$34,6,FALSE()),VLOOKUP(E15,'Role Rates'!$B$5:$G$34,5,FALSE()))),0)</f>
        <v>600</v>
      </c>
      <c r="I15" s="13">
        <f t="shared" si="0"/>
        <v>600</v>
      </c>
      <c r="J15" s="14">
        <v>0</v>
      </c>
      <c r="K15" s="15">
        <f>IF(P15="No",0,IFERROR(IF(E15="Local / non-AfC",VLOOKUP(D15,'Role Rates'!$A$18:$H$34,8,FALSE()),VLOOKUP(E15,'Role Rates'!$B$5:$H$34,7,FALSE())),'Project Setup'!$B$13))</f>
        <v>0.9</v>
      </c>
      <c r="L15" s="13">
        <f t="shared" si="1"/>
        <v>540</v>
      </c>
      <c r="M15" s="15">
        <f>'Project Setup'!$B$14</f>
        <v>0</v>
      </c>
      <c r="N15" s="13">
        <f t="shared" si="2"/>
        <v>0</v>
      </c>
      <c r="O15" s="13">
        <f t="shared" si="3"/>
        <v>1140</v>
      </c>
      <c r="P15" s="12" t="s">
        <v>77</v>
      </c>
      <c r="Q15" s="12" t="s">
        <v>106</v>
      </c>
    </row>
    <row r="16" spans="1:17" ht="18" customHeight="1" x14ac:dyDescent="0.25">
      <c r="A16" s="11" t="s">
        <v>98</v>
      </c>
      <c r="B16" s="11" t="s">
        <v>107</v>
      </c>
      <c r="C16" s="11" t="s">
        <v>108</v>
      </c>
      <c r="D16" s="12" t="s">
        <v>109</v>
      </c>
      <c r="E16" s="12" t="s">
        <v>75</v>
      </c>
      <c r="F16" s="12">
        <v>1.5</v>
      </c>
      <c r="G16" s="12" t="s">
        <v>76</v>
      </c>
      <c r="H16" s="13">
        <f>IFERROR(IF(E16="Local / non-AfC",IF(G16="Hour",VLOOKUP(D16,'Role Rates'!$A$18:$G$34,7,FALSE()),VLOOKUP(D16,'Role Rates'!$A$18:$G$34,6,FALSE())),IF(G16="Hour",VLOOKUP(E16,'Role Rates'!$B$5:$G$34,6,FALSE()),VLOOKUP(E16,'Role Rates'!$B$5:$G$34,5,FALSE()))),0)</f>
        <v>216.76926912529007</v>
      </c>
      <c r="I16" s="13">
        <f t="shared" si="0"/>
        <v>325.1539036879351</v>
      </c>
      <c r="J16" s="14">
        <v>0</v>
      </c>
      <c r="K16" s="15">
        <f>IF(P16="No",0,IFERROR(IF(E16="Local / non-AfC",VLOOKUP(D16,'Role Rates'!$A$18:$H$34,8,FALSE()),VLOOKUP(E16,'Role Rates'!$B$5:$H$34,7,FALSE())),'Project Setup'!$B$13))</f>
        <v>0.9</v>
      </c>
      <c r="L16" s="13">
        <f t="shared" si="1"/>
        <v>292.63851331914162</v>
      </c>
      <c r="M16" s="15">
        <f>'Project Setup'!$B$14</f>
        <v>0</v>
      </c>
      <c r="N16" s="13">
        <f t="shared" si="2"/>
        <v>0</v>
      </c>
      <c r="O16" s="13">
        <f t="shared" si="3"/>
        <v>617.79241700707666</v>
      </c>
      <c r="P16" s="12" t="s">
        <v>77</v>
      </c>
      <c r="Q16" s="12" t="s">
        <v>110</v>
      </c>
    </row>
    <row r="17" spans="1:17" ht="18" customHeight="1" x14ac:dyDescent="0.25">
      <c r="A17" s="11" t="s">
        <v>98</v>
      </c>
      <c r="B17" s="11" t="s">
        <v>111</v>
      </c>
      <c r="C17" s="11" t="s">
        <v>112</v>
      </c>
      <c r="D17" s="12" t="s">
        <v>113</v>
      </c>
      <c r="E17" s="12" t="s">
        <v>87</v>
      </c>
      <c r="F17" s="12">
        <v>1.5</v>
      </c>
      <c r="G17" s="12" t="s">
        <v>76</v>
      </c>
      <c r="H17" s="13">
        <f>IFERROR(IF(E17="Local / non-AfC",IF(G17="Hour",VLOOKUP(D17,'Role Rates'!$A$18:$G$34,7,FALSE()),VLOOKUP(D17,'Role Rates'!$A$18:$G$34,6,FALSE())),IF(G17="Hour",VLOOKUP(E17,'Role Rates'!$B$5:$G$34,6,FALSE()),VLOOKUP(E17,'Role Rates'!$B$5:$G$34,5,FALSE()))),0)</f>
        <v>184.55785052643691</v>
      </c>
      <c r="I17" s="13">
        <f t="shared" si="0"/>
        <v>276.83677578965535</v>
      </c>
      <c r="J17" s="14">
        <v>0</v>
      </c>
      <c r="K17" s="15">
        <f>IF(P17="No",0,IFERROR(IF(E17="Local / non-AfC",VLOOKUP(D17,'Role Rates'!$A$18:$H$34,8,FALSE()),VLOOKUP(E17,'Role Rates'!$B$5:$H$34,7,FALSE())),'Project Setup'!$B$13))</f>
        <v>0.9</v>
      </c>
      <c r="L17" s="13">
        <f t="shared" si="1"/>
        <v>249.15309821068982</v>
      </c>
      <c r="M17" s="15">
        <f>'Project Setup'!$B$14</f>
        <v>0</v>
      </c>
      <c r="N17" s="13">
        <f t="shared" si="2"/>
        <v>0</v>
      </c>
      <c r="O17" s="13">
        <f t="shared" si="3"/>
        <v>525.98987400034514</v>
      </c>
      <c r="P17" s="12" t="s">
        <v>77</v>
      </c>
      <c r="Q17" s="12" t="s">
        <v>114</v>
      </c>
    </row>
    <row r="18" spans="1:17" ht="18" customHeight="1" x14ac:dyDescent="0.25">
      <c r="A18" s="11" t="s">
        <v>98</v>
      </c>
      <c r="B18" s="11" t="s">
        <v>115</v>
      </c>
      <c r="C18" s="11" t="s">
        <v>116</v>
      </c>
      <c r="D18" s="12" t="s">
        <v>117</v>
      </c>
      <c r="E18" s="12" t="s">
        <v>75</v>
      </c>
      <c r="F18" s="12">
        <v>1</v>
      </c>
      <c r="G18" s="12" t="s">
        <v>76</v>
      </c>
      <c r="H18" s="13">
        <f>IFERROR(IF(E18="Local / non-AfC",IF(G18="Hour",VLOOKUP(D18,'Role Rates'!$A$18:$G$34,7,FALSE()),VLOOKUP(D18,'Role Rates'!$A$18:$G$34,6,FALSE())),IF(G18="Hour",VLOOKUP(E18,'Role Rates'!$B$5:$G$34,6,FALSE()),VLOOKUP(E18,'Role Rates'!$B$5:$G$34,5,FALSE()))),0)</f>
        <v>216.76926912529007</v>
      </c>
      <c r="I18" s="13">
        <f t="shared" si="0"/>
        <v>216.76926912529007</v>
      </c>
      <c r="J18" s="14">
        <v>0</v>
      </c>
      <c r="K18" s="15">
        <f>IF(P18="No",0,IFERROR(IF(E18="Local / non-AfC",VLOOKUP(D18,'Role Rates'!$A$18:$H$34,8,FALSE()),VLOOKUP(E18,'Role Rates'!$B$5:$H$34,7,FALSE())),'Project Setup'!$B$13))</f>
        <v>0.9</v>
      </c>
      <c r="L18" s="13">
        <f t="shared" si="1"/>
        <v>195.09234221276105</v>
      </c>
      <c r="M18" s="15">
        <f>'Project Setup'!$B$14</f>
        <v>0</v>
      </c>
      <c r="N18" s="13">
        <f t="shared" si="2"/>
        <v>0</v>
      </c>
      <c r="O18" s="13">
        <f t="shared" si="3"/>
        <v>411.86161133805115</v>
      </c>
      <c r="P18" s="12" t="s">
        <v>77</v>
      </c>
      <c r="Q18" s="12" t="s">
        <v>118</v>
      </c>
    </row>
    <row r="19" spans="1:17" ht="18" customHeight="1" x14ac:dyDescent="0.25">
      <c r="A19" s="11" t="s">
        <v>98</v>
      </c>
      <c r="B19" s="11" t="s">
        <v>119</v>
      </c>
      <c r="C19" s="11" t="s">
        <v>120</v>
      </c>
      <c r="D19" s="12" t="s">
        <v>74</v>
      </c>
      <c r="E19" s="12" t="s">
        <v>75</v>
      </c>
      <c r="F19" s="12">
        <v>1</v>
      </c>
      <c r="G19" s="12" t="s">
        <v>76</v>
      </c>
      <c r="H19" s="13">
        <f>IFERROR(IF(E19="Local / non-AfC",IF(G19="Hour",VLOOKUP(D19,'Role Rates'!$A$18:$G$34,7,FALSE()),VLOOKUP(D19,'Role Rates'!$A$18:$G$34,6,FALSE())),IF(G19="Hour",VLOOKUP(E19,'Role Rates'!$B$5:$G$34,6,FALSE()),VLOOKUP(E19,'Role Rates'!$B$5:$G$34,5,FALSE()))),0)</f>
        <v>216.76926912529007</v>
      </c>
      <c r="I19" s="13">
        <f t="shared" si="0"/>
        <v>216.76926912529007</v>
      </c>
      <c r="J19" s="14">
        <v>0</v>
      </c>
      <c r="K19" s="15">
        <f>IF(P19="No",0,IFERROR(IF(E19="Local / non-AfC",VLOOKUP(D19,'Role Rates'!$A$18:$H$34,8,FALSE()),VLOOKUP(E19,'Role Rates'!$B$5:$H$34,7,FALSE())),'Project Setup'!$B$13))</f>
        <v>0.9</v>
      </c>
      <c r="L19" s="13">
        <f t="shared" si="1"/>
        <v>195.09234221276105</v>
      </c>
      <c r="M19" s="15">
        <f>'Project Setup'!$B$14</f>
        <v>0</v>
      </c>
      <c r="N19" s="13">
        <f t="shared" si="2"/>
        <v>0</v>
      </c>
      <c r="O19" s="13">
        <f t="shared" si="3"/>
        <v>411.86161133805115</v>
      </c>
      <c r="P19" s="12" t="s">
        <v>77</v>
      </c>
      <c r="Q19" s="12" t="s">
        <v>121</v>
      </c>
    </row>
    <row r="20" spans="1:17" ht="18" customHeight="1" x14ac:dyDescent="0.25">
      <c r="A20" s="16" t="s">
        <v>97</v>
      </c>
      <c r="B20" s="16" t="s">
        <v>98</v>
      </c>
      <c r="C20" s="16"/>
      <c r="D20" s="16"/>
      <c r="E20" s="17"/>
      <c r="F20" s="16"/>
      <c r="G20" s="16"/>
      <c r="H20" s="18"/>
      <c r="I20" s="18">
        <f>SUM(I14:I19)</f>
        <v>1935.0363423661852</v>
      </c>
      <c r="J20" s="18">
        <f>SUM(J14:J19)</f>
        <v>0</v>
      </c>
      <c r="K20" s="19"/>
      <c r="L20" s="18">
        <f>SUM(L14:L19)</f>
        <v>1741.5327081295666</v>
      </c>
      <c r="M20" s="19"/>
      <c r="N20" s="18">
        <f>SUM(N14:N19)</f>
        <v>0</v>
      </c>
      <c r="O20" s="18">
        <f>SUM(O14:O19)</f>
        <v>3676.5690504957524</v>
      </c>
      <c r="P20" s="16"/>
      <c r="Q20" s="16"/>
    </row>
    <row r="21" spans="1:17" ht="18" customHeight="1" x14ac:dyDescent="0.25">
      <c r="A21" s="44"/>
      <c r="B21" s="44"/>
      <c r="C21" s="44"/>
      <c r="D21" s="44"/>
      <c r="E21" s="45"/>
      <c r="F21" s="44"/>
      <c r="G21" s="44"/>
      <c r="H21" s="46"/>
      <c r="I21" s="46"/>
      <c r="J21" s="46"/>
      <c r="K21" s="47"/>
      <c r="L21" s="46"/>
      <c r="M21" s="47"/>
      <c r="N21" s="46"/>
      <c r="O21" s="46"/>
      <c r="P21" s="44"/>
      <c r="Q21" s="44"/>
    </row>
    <row r="22" spans="1:17" ht="21.75" customHeight="1" x14ac:dyDescent="0.25">
      <c r="A22" s="55" t="s">
        <v>122</v>
      </c>
      <c r="B22" s="55"/>
      <c r="C22" s="55"/>
      <c r="D22" s="55"/>
      <c r="E22" s="55"/>
      <c r="F22" s="55"/>
      <c r="G22" s="55"/>
      <c r="H22" s="55"/>
      <c r="I22" s="55"/>
      <c r="J22" s="55"/>
      <c r="K22" s="55"/>
      <c r="L22" s="55"/>
      <c r="M22" s="55"/>
      <c r="N22" s="55"/>
      <c r="O22" s="55"/>
      <c r="P22" s="55"/>
      <c r="Q22" s="10"/>
    </row>
    <row r="23" spans="1:17" ht="18" customHeight="1" x14ac:dyDescent="0.25">
      <c r="A23" s="11" t="s">
        <v>122</v>
      </c>
      <c r="B23" s="11" t="s">
        <v>123</v>
      </c>
      <c r="C23" s="11" t="s">
        <v>124</v>
      </c>
      <c r="D23" s="12" t="s">
        <v>125</v>
      </c>
      <c r="E23" s="12" t="s">
        <v>75</v>
      </c>
      <c r="F23" s="12">
        <v>2</v>
      </c>
      <c r="G23" s="12" t="s">
        <v>76</v>
      </c>
      <c r="H23" s="13">
        <f>IFERROR(IF(E23="Local / non-AfC",IF(G23="Hour",VLOOKUP(D23,'Role Rates'!$A$18:$G$34,7,FALSE()),VLOOKUP(D23,'Role Rates'!$A$18:$G$34,6,FALSE())),IF(G23="Hour",VLOOKUP(E23,'Role Rates'!$B$5:$G$34,6,FALSE()),VLOOKUP(E23,'Role Rates'!$B$5:$G$34,5,FALSE()))),0)</f>
        <v>216.76926912529007</v>
      </c>
      <c r="I23" s="13">
        <f>IF(P23="No",0,N(F23)*N(H23))</f>
        <v>433.53853825058013</v>
      </c>
      <c r="J23" s="14">
        <v>0</v>
      </c>
      <c r="K23" s="15">
        <f>IF(P23="No",0,IFERROR(IF(E23="Local / non-AfC",VLOOKUP(D23,'Role Rates'!$A$18:$H$34,8,FALSE()),VLOOKUP(E23,'Role Rates'!$B$5:$H$34,7,FALSE())),'Project Setup'!$B$13))</f>
        <v>0.9</v>
      </c>
      <c r="L23" s="13">
        <f>IF(P23="No",0,(N(I23)+N(J23))*N(K23))</f>
        <v>390.18468442552211</v>
      </c>
      <c r="M23" s="15">
        <f>'Project Setup'!$B$14</f>
        <v>0</v>
      </c>
      <c r="N23" s="13">
        <f>IF(P23="No",0,(N(I23)+N(J23)+N(L23))*N(M23))</f>
        <v>0</v>
      </c>
      <c r="O23" s="13">
        <f>IF(P23="No",0,N(I23)+N(J23)+N(L23)+N(N23))</f>
        <v>823.7232226761023</v>
      </c>
      <c r="P23" s="12" t="s">
        <v>77</v>
      </c>
      <c r="Q23" s="12" t="s">
        <v>126</v>
      </c>
    </row>
    <row r="24" spans="1:17" ht="18" customHeight="1" x14ac:dyDescent="0.25">
      <c r="A24" s="11" t="s">
        <v>122</v>
      </c>
      <c r="B24" s="11" t="s">
        <v>127</v>
      </c>
      <c r="C24" s="11" t="s">
        <v>128</v>
      </c>
      <c r="D24" s="12" t="s">
        <v>125</v>
      </c>
      <c r="E24" s="12" t="s">
        <v>75</v>
      </c>
      <c r="F24" s="12">
        <v>0.75</v>
      </c>
      <c r="G24" s="12" t="s">
        <v>76</v>
      </c>
      <c r="H24" s="13">
        <f>IFERROR(IF(E24="Local / non-AfC",IF(G24="Hour",VLOOKUP(D24,'Role Rates'!$A$18:$G$34,7,FALSE()),VLOOKUP(D24,'Role Rates'!$A$18:$G$34,6,FALSE())),IF(G24="Hour",VLOOKUP(E24,'Role Rates'!$B$5:$G$34,6,FALSE()),VLOOKUP(E24,'Role Rates'!$B$5:$G$34,5,FALSE()))),0)</f>
        <v>216.76926912529007</v>
      </c>
      <c r="I24" s="13">
        <f>IF(P24="No",0,N(F24)*N(H24))</f>
        <v>162.57695184396755</v>
      </c>
      <c r="J24" s="14">
        <v>0</v>
      </c>
      <c r="K24" s="15">
        <f>IF(P24="No",0,IFERROR(IF(E24="Local / non-AfC",VLOOKUP(D24,'Role Rates'!$A$18:$H$34,8,FALSE()),VLOOKUP(E24,'Role Rates'!$B$5:$H$34,7,FALSE())),'Project Setup'!$B$13))</f>
        <v>0.9</v>
      </c>
      <c r="L24" s="13">
        <f>IF(P24="No",0,(N(I24)+N(J24))*N(K24))</f>
        <v>146.31925665957081</v>
      </c>
      <c r="M24" s="15">
        <f>'Project Setup'!$B$14</f>
        <v>0</v>
      </c>
      <c r="N24" s="13">
        <f>IF(P24="No",0,(N(I24)+N(J24)+N(L24))*N(M24))</f>
        <v>0</v>
      </c>
      <c r="O24" s="13">
        <f>IF(P24="No",0,N(I24)+N(J24)+N(L24)+N(N24))</f>
        <v>308.89620850353833</v>
      </c>
      <c r="P24" s="12" t="s">
        <v>77</v>
      </c>
      <c r="Q24" s="12" t="s">
        <v>129</v>
      </c>
    </row>
    <row r="25" spans="1:17" ht="18" customHeight="1" x14ac:dyDescent="0.25">
      <c r="A25" s="11" t="s">
        <v>122</v>
      </c>
      <c r="B25" s="11" t="s">
        <v>130</v>
      </c>
      <c r="C25" s="11" t="s">
        <v>131</v>
      </c>
      <c r="D25" s="12" t="s">
        <v>86</v>
      </c>
      <c r="E25" s="12" t="s">
        <v>87</v>
      </c>
      <c r="F25" s="12">
        <v>0.75</v>
      </c>
      <c r="G25" s="12" t="s">
        <v>76</v>
      </c>
      <c r="H25" s="13">
        <f>IFERROR(IF(E25="Local / non-AfC",IF(G25="Hour",VLOOKUP(D25,'Role Rates'!$A$18:$G$34,7,FALSE()),VLOOKUP(D25,'Role Rates'!$A$18:$G$34,6,FALSE())),IF(G25="Hour",VLOOKUP(E25,'Role Rates'!$B$5:$G$34,6,FALSE()),VLOOKUP(E25,'Role Rates'!$B$5:$G$34,5,FALSE()))),0)</f>
        <v>184.55785052643691</v>
      </c>
      <c r="I25" s="13">
        <f>IF(P25="No",0,N(F25)*N(H25))</f>
        <v>138.41838789482767</v>
      </c>
      <c r="J25" s="14">
        <v>0</v>
      </c>
      <c r="K25" s="15">
        <f>IF(P25="No",0,IFERROR(IF(E25="Local / non-AfC",VLOOKUP(D25,'Role Rates'!$A$18:$H$34,8,FALSE()),VLOOKUP(E25,'Role Rates'!$B$5:$H$34,7,FALSE())),'Project Setup'!$B$13))</f>
        <v>0.9</v>
      </c>
      <c r="L25" s="13">
        <f>IF(P25="No",0,(N(I25)+N(J25))*N(K25))</f>
        <v>124.57654910534491</v>
      </c>
      <c r="M25" s="15">
        <f>'Project Setup'!$B$14</f>
        <v>0</v>
      </c>
      <c r="N25" s="13">
        <f>IF(P25="No",0,(N(I25)+N(J25)+N(L25))*N(M25))</f>
        <v>0</v>
      </c>
      <c r="O25" s="13">
        <f>IF(P25="No",0,N(I25)+N(J25)+N(L25)+N(N25))</f>
        <v>262.99493700017257</v>
      </c>
      <c r="P25" s="12" t="s">
        <v>77</v>
      </c>
      <c r="Q25" s="12" t="s">
        <v>132</v>
      </c>
    </row>
    <row r="26" spans="1:17" ht="18" customHeight="1" x14ac:dyDescent="0.25">
      <c r="A26" s="11" t="s">
        <v>122</v>
      </c>
      <c r="B26" s="11" t="s">
        <v>133</v>
      </c>
      <c r="C26" s="11" t="s">
        <v>134</v>
      </c>
      <c r="D26" s="12" t="s">
        <v>113</v>
      </c>
      <c r="E26" s="12" t="s">
        <v>87</v>
      </c>
      <c r="F26" s="12">
        <v>2</v>
      </c>
      <c r="G26" s="12" t="s">
        <v>76</v>
      </c>
      <c r="H26" s="13">
        <f>IFERROR(IF(E26="Local / non-AfC",IF(G26="Hour",VLOOKUP(D26,'Role Rates'!$A$18:$G$34,7,FALSE()),VLOOKUP(D26,'Role Rates'!$A$18:$G$34,6,FALSE())),IF(G26="Hour",VLOOKUP(E26,'Role Rates'!$B$5:$G$34,6,FALSE()),VLOOKUP(E26,'Role Rates'!$B$5:$G$34,5,FALSE()))),0)</f>
        <v>184.55785052643691</v>
      </c>
      <c r="I26" s="13">
        <f>IF(P26="No",0,N(F26)*N(H26))</f>
        <v>369.11570105287382</v>
      </c>
      <c r="J26" s="14">
        <v>0</v>
      </c>
      <c r="K26" s="15">
        <f>IF(P26="No",0,IFERROR(IF(E26="Local / non-AfC",VLOOKUP(D26,'Role Rates'!$A$18:$H$34,8,FALSE()),VLOOKUP(E26,'Role Rates'!$B$5:$H$34,7,FALSE())),'Project Setup'!$B$13))</f>
        <v>0.9</v>
      </c>
      <c r="L26" s="13">
        <f>IF(P26="No",0,(N(I26)+N(J26))*N(K26))</f>
        <v>332.20413094758646</v>
      </c>
      <c r="M26" s="15">
        <f>'Project Setup'!$B$14</f>
        <v>0</v>
      </c>
      <c r="N26" s="13">
        <f>IF(P26="No",0,(N(I26)+N(J26)+N(L26))*N(M26))</f>
        <v>0</v>
      </c>
      <c r="O26" s="13">
        <f>IF(P26="No",0,N(I26)+N(J26)+N(L26)+N(N26))</f>
        <v>701.31983200046034</v>
      </c>
      <c r="P26" s="12" t="s">
        <v>77</v>
      </c>
      <c r="Q26" s="12" t="s">
        <v>135</v>
      </c>
    </row>
    <row r="27" spans="1:17" ht="18" customHeight="1" x14ac:dyDescent="0.25">
      <c r="A27" s="11" t="s">
        <v>122</v>
      </c>
      <c r="B27" s="11" t="s">
        <v>136</v>
      </c>
      <c r="C27" s="11" t="s">
        <v>137</v>
      </c>
      <c r="D27" s="12" t="s">
        <v>125</v>
      </c>
      <c r="E27" s="12" t="s">
        <v>75</v>
      </c>
      <c r="F27" s="12">
        <v>0</v>
      </c>
      <c r="G27" s="12" t="s">
        <v>76</v>
      </c>
      <c r="H27" s="13">
        <f>IFERROR(IF(E27="Local / non-AfC",IF(G27="Hour",VLOOKUP(D27,'Role Rates'!$A$18:$G$34,7,FALSE()),VLOOKUP(D27,'Role Rates'!$A$18:$G$34,6,FALSE())),IF(G27="Hour",VLOOKUP(E27,'Role Rates'!$B$5:$G$34,6,FALSE()),VLOOKUP(E27,'Role Rates'!$B$5:$G$34,5,FALSE()))),0)</f>
        <v>216.76926912529007</v>
      </c>
      <c r="I27" s="13">
        <f>IF(P27="No",0,N(F27)*N(H27))</f>
        <v>0</v>
      </c>
      <c r="J27" s="14">
        <v>2500</v>
      </c>
      <c r="K27" s="15">
        <f>IF(P27="No",0,IFERROR(IF(E27="Local / non-AfC",VLOOKUP(D27,'Role Rates'!$A$18:$H$34,8,FALSE()),VLOOKUP(E27,'Role Rates'!$B$5:$H$34,7,FALSE())),'Project Setup'!$B$13))</f>
        <v>0.9</v>
      </c>
      <c r="L27" s="13">
        <f>IF(P27="No",0,(N(I27)+N(J27))*N(K27))</f>
        <v>2250</v>
      </c>
      <c r="M27" s="15">
        <f>'Project Setup'!$B$14</f>
        <v>0</v>
      </c>
      <c r="N27" s="13">
        <f>IF(P27="No",0,(N(I27)+N(J27)+N(L27))*N(M27))</f>
        <v>0</v>
      </c>
      <c r="O27" s="13">
        <f>IF(P27="No",0,N(I27)+N(J27)+N(L27)+N(N27))</f>
        <v>4750</v>
      </c>
      <c r="P27" s="12" t="s">
        <v>77</v>
      </c>
      <c r="Q27" s="12" t="s">
        <v>138</v>
      </c>
    </row>
    <row r="28" spans="1:17" ht="18" customHeight="1" x14ac:dyDescent="0.25">
      <c r="A28" s="16" t="s">
        <v>97</v>
      </c>
      <c r="B28" s="16" t="s">
        <v>122</v>
      </c>
      <c r="C28" s="16"/>
      <c r="D28" s="16"/>
      <c r="E28" s="17"/>
      <c r="F28" s="16"/>
      <c r="G28" s="16"/>
      <c r="H28" s="18"/>
      <c r="I28" s="18">
        <f>SUM(I23:I27)</f>
        <v>1103.6495790422491</v>
      </c>
      <c r="J28" s="18">
        <f>SUM(J23:J27)</f>
        <v>2500</v>
      </c>
      <c r="K28" s="19"/>
      <c r="L28" s="18">
        <f>SUM(L23:L27)</f>
        <v>3243.2846211380242</v>
      </c>
      <c r="M28" s="19"/>
      <c r="N28" s="18">
        <f>SUM(N23:N27)</f>
        <v>0</v>
      </c>
      <c r="O28" s="18">
        <f>SUM(O23:O27)</f>
        <v>6846.9342001802734</v>
      </c>
      <c r="P28" s="16"/>
      <c r="Q28" s="16"/>
    </row>
    <row r="29" spans="1:17" ht="18" customHeight="1" x14ac:dyDescent="0.25">
      <c r="A29" s="44"/>
      <c r="B29" s="44"/>
      <c r="C29" s="44"/>
      <c r="D29" s="44"/>
      <c r="E29" s="45"/>
      <c r="F29" s="44"/>
      <c r="G29" s="44"/>
      <c r="H29" s="46"/>
      <c r="I29" s="46"/>
      <c r="J29" s="46"/>
      <c r="K29" s="47"/>
      <c r="L29" s="46"/>
      <c r="M29" s="47"/>
      <c r="N29" s="46"/>
      <c r="O29" s="46"/>
      <c r="P29" s="44"/>
      <c r="Q29" s="44"/>
    </row>
    <row r="30" spans="1:17" ht="21.75" customHeight="1" x14ac:dyDescent="0.25">
      <c r="A30" s="55" t="s">
        <v>139</v>
      </c>
      <c r="B30" s="55"/>
      <c r="C30" s="55"/>
      <c r="D30" s="55"/>
      <c r="E30" s="55"/>
      <c r="F30" s="55"/>
      <c r="G30" s="55"/>
      <c r="H30" s="55"/>
      <c r="I30" s="55"/>
      <c r="J30" s="55"/>
      <c r="K30" s="55"/>
      <c r="L30" s="55"/>
      <c r="M30" s="55"/>
      <c r="N30" s="55"/>
      <c r="O30" s="55"/>
      <c r="P30" s="55"/>
      <c r="Q30" s="10"/>
    </row>
    <row r="31" spans="1:17" ht="18" customHeight="1" x14ac:dyDescent="0.25">
      <c r="A31" s="11" t="s">
        <v>139</v>
      </c>
      <c r="B31" s="11" t="s">
        <v>140</v>
      </c>
      <c r="C31" s="11" t="s">
        <v>141</v>
      </c>
      <c r="D31" s="12" t="s">
        <v>125</v>
      </c>
      <c r="E31" s="12" t="s">
        <v>75</v>
      </c>
      <c r="F31" s="12">
        <v>0</v>
      </c>
      <c r="G31" s="12" t="s">
        <v>76</v>
      </c>
      <c r="H31" s="13">
        <f>IFERROR(IF(E31="Local / non-AfC",IF(G31="Hour",VLOOKUP(D31,'Role Rates'!$A$18:$G$34,7,FALSE()),VLOOKUP(D31,'Role Rates'!$A$18:$G$34,6,FALSE())),IF(G31="Hour",VLOOKUP(E31,'Role Rates'!$B$5:$G$34,6,FALSE()),VLOOKUP(E31,'Role Rates'!$B$5:$G$34,5,FALSE()))),0)</f>
        <v>216.76926912529007</v>
      </c>
      <c r="I31" s="13">
        <f t="shared" ref="I31:I36" si="4">IF(P31="No",0,N(F31)*N(H31))</f>
        <v>0</v>
      </c>
      <c r="J31" s="14">
        <v>420</v>
      </c>
      <c r="K31" s="15">
        <f>IF(P31="No",0,IFERROR(IF(E31="Local / non-AfC",VLOOKUP(D31,'Role Rates'!$A$18:$H$34,8,FALSE()),VLOOKUP(E31,'Role Rates'!$B$5:$H$34,7,FALSE())),'Project Setup'!$B$13))</f>
        <v>0.9</v>
      </c>
      <c r="L31" s="13">
        <f t="shared" ref="L31:L36" si="5">IF(P31="No",0,(N(I31)+N(J31))*N(K31))</f>
        <v>378</v>
      </c>
      <c r="M31" s="15">
        <f>'Project Setup'!$B$14</f>
        <v>0</v>
      </c>
      <c r="N31" s="13">
        <f t="shared" ref="N31:N36" si="6">IF(P31="No",0,(N(I31)+N(J31)+N(L31))*N(M31))</f>
        <v>0</v>
      </c>
      <c r="O31" s="13">
        <f t="shared" ref="O31:O36" si="7">IF(P31="No",0,N(I31)+N(J31)+N(L31)+N(N31))</f>
        <v>798</v>
      </c>
      <c r="P31" s="12" t="s">
        <v>77</v>
      </c>
      <c r="Q31" s="12" t="s">
        <v>142</v>
      </c>
    </row>
    <row r="32" spans="1:17" ht="18" customHeight="1" x14ac:dyDescent="0.25">
      <c r="A32" s="11" t="s">
        <v>139</v>
      </c>
      <c r="B32" s="11" t="s">
        <v>143</v>
      </c>
      <c r="C32" s="11" t="s">
        <v>144</v>
      </c>
      <c r="D32" s="12" t="s">
        <v>125</v>
      </c>
      <c r="E32" s="12" t="s">
        <v>75</v>
      </c>
      <c r="F32" s="12">
        <v>0</v>
      </c>
      <c r="G32" s="12" t="s">
        <v>76</v>
      </c>
      <c r="H32" s="13">
        <f>IFERROR(IF(E32="Local / non-AfC",IF(G32="Hour",VLOOKUP(D32,'Role Rates'!$A$18:$G$34,7,FALSE()),VLOOKUP(D32,'Role Rates'!$A$18:$G$34,6,FALSE())),IF(G32="Hour",VLOOKUP(E32,'Role Rates'!$B$5:$G$34,6,FALSE()),VLOOKUP(E32,'Role Rates'!$B$5:$G$34,5,FALSE()))),0)</f>
        <v>216.76926912529007</v>
      </c>
      <c r="I32" s="13">
        <f t="shared" si="4"/>
        <v>0</v>
      </c>
      <c r="J32" s="14">
        <v>1400</v>
      </c>
      <c r="K32" s="15">
        <f>IF(P32="No",0,IFERROR(IF(E32="Local / non-AfC",VLOOKUP(D32,'Role Rates'!$A$18:$H$34,8,FALSE()),VLOOKUP(E32,'Role Rates'!$B$5:$H$34,7,FALSE())),'Project Setup'!$B$13))</f>
        <v>0.9</v>
      </c>
      <c r="L32" s="13">
        <f t="shared" si="5"/>
        <v>1260</v>
      </c>
      <c r="M32" s="15">
        <f>'Project Setup'!$B$14</f>
        <v>0</v>
      </c>
      <c r="N32" s="13">
        <f t="shared" si="6"/>
        <v>0</v>
      </c>
      <c r="O32" s="13">
        <f t="shared" si="7"/>
        <v>2660</v>
      </c>
      <c r="P32" s="12" t="s">
        <v>77</v>
      </c>
      <c r="Q32" s="12" t="s">
        <v>145</v>
      </c>
    </row>
    <row r="33" spans="1:17" ht="18" customHeight="1" x14ac:dyDescent="0.25">
      <c r="A33" s="11" t="s">
        <v>139</v>
      </c>
      <c r="B33" s="11" t="s">
        <v>146</v>
      </c>
      <c r="C33" s="11" t="s">
        <v>147</v>
      </c>
      <c r="D33" s="12" t="s">
        <v>125</v>
      </c>
      <c r="E33" s="12" t="s">
        <v>75</v>
      </c>
      <c r="F33" s="12">
        <v>0</v>
      </c>
      <c r="G33" s="12" t="s">
        <v>76</v>
      </c>
      <c r="H33" s="13">
        <f>IFERROR(IF(E33="Local / non-AfC",IF(G33="Hour",VLOOKUP(D33,'Role Rates'!$A$18:$G$34,7,FALSE()),VLOOKUP(D33,'Role Rates'!$A$18:$G$34,6,FALSE())),IF(G33="Hour",VLOOKUP(E33,'Role Rates'!$B$5:$G$34,6,FALSE()),VLOOKUP(E33,'Role Rates'!$B$5:$G$34,5,FALSE()))),0)</f>
        <v>216.76926912529007</v>
      </c>
      <c r="I33" s="13">
        <f t="shared" si="4"/>
        <v>0</v>
      </c>
      <c r="J33" s="14">
        <v>3000</v>
      </c>
      <c r="K33" s="15">
        <f>IF(P33="No",0,IFERROR(IF(E33="Local / non-AfC",VLOOKUP(D33,'Role Rates'!$A$18:$H$34,8,FALSE()),VLOOKUP(E33,'Role Rates'!$B$5:$H$34,7,FALSE())),'Project Setup'!$B$13))</f>
        <v>0.9</v>
      </c>
      <c r="L33" s="13">
        <f t="shared" si="5"/>
        <v>2700</v>
      </c>
      <c r="M33" s="15">
        <f>'Project Setup'!$B$14</f>
        <v>0</v>
      </c>
      <c r="N33" s="13">
        <f t="shared" si="6"/>
        <v>0</v>
      </c>
      <c r="O33" s="13">
        <f t="shared" si="7"/>
        <v>5700</v>
      </c>
      <c r="P33" s="12" t="s">
        <v>77</v>
      </c>
      <c r="Q33" s="12" t="s">
        <v>148</v>
      </c>
    </row>
    <row r="34" spans="1:17" ht="18" customHeight="1" x14ac:dyDescent="0.25">
      <c r="A34" s="11" t="s">
        <v>139</v>
      </c>
      <c r="B34" s="11" t="s">
        <v>149</v>
      </c>
      <c r="C34" s="11" t="s">
        <v>150</v>
      </c>
      <c r="D34" s="12" t="s">
        <v>125</v>
      </c>
      <c r="E34" s="12" t="s">
        <v>75</v>
      </c>
      <c r="F34" s="12">
        <v>0</v>
      </c>
      <c r="G34" s="12" t="s">
        <v>76</v>
      </c>
      <c r="H34" s="13">
        <f>IFERROR(IF(E34="Local / non-AfC",IF(G34="Hour",VLOOKUP(D34,'Role Rates'!$A$18:$G$34,7,FALSE()),VLOOKUP(D34,'Role Rates'!$A$18:$G$34,6,FALSE())),IF(G34="Hour",VLOOKUP(E34,'Role Rates'!$B$5:$G$34,6,FALSE()),VLOOKUP(E34,'Role Rates'!$B$5:$G$34,5,FALSE()))),0)</f>
        <v>216.76926912529007</v>
      </c>
      <c r="I34" s="13">
        <f t="shared" si="4"/>
        <v>0</v>
      </c>
      <c r="J34" s="14">
        <v>600</v>
      </c>
      <c r="K34" s="15">
        <f>IF(P34="No",0,IFERROR(IF(E34="Local / non-AfC",VLOOKUP(D34,'Role Rates'!$A$18:$H$34,8,FALSE()),VLOOKUP(E34,'Role Rates'!$B$5:$H$34,7,FALSE())),'Project Setup'!$B$13))</f>
        <v>0.9</v>
      </c>
      <c r="L34" s="13">
        <f t="shared" si="5"/>
        <v>540</v>
      </c>
      <c r="M34" s="15">
        <f>'Project Setup'!$B$14</f>
        <v>0</v>
      </c>
      <c r="N34" s="13">
        <f t="shared" si="6"/>
        <v>0</v>
      </c>
      <c r="O34" s="13">
        <f t="shared" si="7"/>
        <v>1140</v>
      </c>
      <c r="P34" s="12" t="s">
        <v>77</v>
      </c>
      <c r="Q34" s="12" t="s">
        <v>151</v>
      </c>
    </row>
    <row r="35" spans="1:17" ht="18" customHeight="1" x14ac:dyDescent="0.25">
      <c r="A35" s="11" t="s">
        <v>139</v>
      </c>
      <c r="B35" s="11" t="s">
        <v>152</v>
      </c>
      <c r="C35" s="11" t="s">
        <v>153</v>
      </c>
      <c r="D35" s="12" t="s">
        <v>125</v>
      </c>
      <c r="E35" s="12" t="s">
        <v>75</v>
      </c>
      <c r="F35" s="12">
        <v>1.5</v>
      </c>
      <c r="G35" s="12" t="s">
        <v>76</v>
      </c>
      <c r="H35" s="13">
        <f>IFERROR(IF(E35="Local / non-AfC",IF(G35="Hour",VLOOKUP(D35,'Role Rates'!$A$18:$G$34,7,FALSE()),VLOOKUP(D35,'Role Rates'!$A$18:$G$34,6,FALSE())),IF(G35="Hour",VLOOKUP(E35,'Role Rates'!$B$5:$G$34,6,FALSE()),VLOOKUP(E35,'Role Rates'!$B$5:$G$34,5,FALSE()))),0)</f>
        <v>216.76926912529007</v>
      </c>
      <c r="I35" s="13">
        <f t="shared" si="4"/>
        <v>325.1539036879351</v>
      </c>
      <c r="J35" s="14">
        <v>0</v>
      </c>
      <c r="K35" s="15">
        <f>IF(P35="No",0,IFERROR(IF(E35="Local / non-AfC",VLOOKUP(D35,'Role Rates'!$A$18:$H$34,8,FALSE()),VLOOKUP(E35,'Role Rates'!$B$5:$H$34,7,FALSE())),'Project Setup'!$B$13))</f>
        <v>0.9</v>
      </c>
      <c r="L35" s="13">
        <f t="shared" si="5"/>
        <v>292.63851331914162</v>
      </c>
      <c r="M35" s="15">
        <f>'Project Setup'!$B$14</f>
        <v>0</v>
      </c>
      <c r="N35" s="13">
        <f t="shared" si="6"/>
        <v>0</v>
      </c>
      <c r="O35" s="13">
        <f t="shared" si="7"/>
        <v>617.79241700707666</v>
      </c>
      <c r="P35" s="12" t="s">
        <v>77</v>
      </c>
      <c r="Q35" s="12" t="s">
        <v>154</v>
      </c>
    </row>
    <row r="36" spans="1:17" ht="18" customHeight="1" x14ac:dyDescent="0.25">
      <c r="A36" s="11" t="s">
        <v>139</v>
      </c>
      <c r="B36" s="11" t="s">
        <v>155</v>
      </c>
      <c r="C36" s="11" t="s">
        <v>156</v>
      </c>
      <c r="D36" s="12" t="s">
        <v>125</v>
      </c>
      <c r="E36" s="12" t="s">
        <v>75</v>
      </c>
      <c r="F36" s="12">
        <v>0</v>
      </c>
      <c r="G36" s="12" t="s">
        <v>76</v>
      </c>
      <c r="H36" s="13">
        <f>IFERROR(IF(E36="Local / non-AfC",IF(G36="Hour",VLOOKUP(D36,'Role Rates'!$A$18:$G$34,7,FALSE()),VLOOKUP(D36,'Role Rates'!$A$18:$G$34,6,FALSE())),IF(G36="Hour",VLOOKUP(E36,'Role Rates'!$B$5:$G$34,6,FALSE()),VLOOKUP(E36,'Role Rates'!$B$5:$G$34,5,FALSE()))),0)</f>
        <v>216.76926912529007</v>
      </c>
      <c r="I36" s="13">
        <f t="shared" si="4"/>
        <v>0</v>
      </c>
      <c r="J36" s="14">
        <v>780</v>
      </c>
      <c r="K36" s="15">
        <f>IF(P36="No",0,IFERROR(IF(E36="Local / non-AfC",VLOOKUP(D36,'Role Rates'!$A$18:$H$34,8,FALSE()),VLOOKUP(E36,'Role Rates'!$B$5:$H$34,7,FALSE())),'Project Setup'!$B$13))</f>
        <v>0.9</v>
      </c>
      <c r="L36" s="13">
        <f t="shared" si="5"/>
        <v>702</v>
      </c>
      <c r="M36" s="15">
        <f>'Project Setup'!$B$14</f>
        <v>0</v>
      </c>
      <c r="N36" s="13">
        <f t="shared" si="6"/>
        <v>0</v>
      </c>
      <c r="O36" s="13">
        <f t="shared" si="7"/>
        <v>1482</v>
      </c>
      <c r="P36" s="12" t="s">
        <v>77</v>
      </c>
      <c r="Q36" s="12" t="s">
        <v>157</v>
      </c>
    </row>
    <row r="37" spans="1:17" ht="27" customHeight="1" x14ac:dyDescent="0.25">
      <c r="A37" s="16" t="s">
        <v>97</v>
      </c>
      <c r="B37" s="16" t="s">
        <v>139</v>
      </c>
      <c r="C37" s="16"/>
      <c r="D37" s="16"/>
      <c r="E37" s="17"/>
      <c r="F37" s="16"/>
      <c r="G37" s="16"/>
      <c r="H37" s="18"/>
      <c r="I37" s="18">
        <f>SUM(I31:I36)</f>
        <v>325.1539036879351</v>
      </c>
      <c r="J37" s="18">
        <f>SUM(J31:J36)</f>
        <v>6200</v>
      </c>
      <c r="K37" s="19"/>
      <c r="L37" s="18">
        <f>SUM(L31:L36)</f>
        <v>5872.6385133191416</v>
      </c>
      <c r="M37" s="19"/>
      <c r="N37" s="18">
        <f>SUM(N31:N36)</f>
        <v>0</v>
      </c>
      <c r="O37" s="18">
        <f>SUM(O31:O36)</f>
        <v>12397.792417007076</v>
      </c>
      <c r="P37" s="16"/>
      <c r="Q37" s="16"/>
    </row>
    <row r="38" spans="1:17" ht="18" customHeight="1" x14ac:dyDescent="0.25">
      <c r="A38" s="44"/>
      <c r="B38" s="44"/>
      <c r="C38" s="44"/>
      <c r="D38" s="44"/>
      <c r="E38" s="45"/>
      <c r="F38" s="44"/>
      <c r="G38" s="44"/>
      <c r="H38" s="46"/>
      <c r="I38" s="46"/>
      <c r="J38" s="46"/>
      <c r="K38" s="47"/>
      <c r="L38" s="46"/>
      <c r="M38" s="47"/>
      <c r="N38" s="46"/>
      <c r="O38" s="46"/>
      <c r="P38" s="44"/>
      <c r="Q38" s="44"/>
    </row>
    <row r="39" spans="1:17" ht="21.75" customHeight="1" x14ac:dyDescent="0.25">
      <c r="A39" s="55" t="s">
        <v>158</v>
      </c>
      <c r="B39" s="55"/>
      <c r="C39" s="55"/>
      <c r="D39" s="55"/>
      <c r="E39" s="55"/>
      <c r="F39" s="55"/>
      <c r="G39" s="55"/>
      <c r="H39" s="55"/>
      <c r="I39" s="55"/>
      <c r="J39" s="55"/>
      <c r="K39" s="55"/>
      <c r="L39" s="55"/>
      <c r="M39" s="55"/>
      <c r="N39" s="55"/>
      <c r="O39" s="55"/>
      <c r="P39" s="55"/>
      <c r="Q39" s="10"/>
    </row>
    <row r="40" spans="1:17" ht="18" customHeight="1" x14ac:dyDescent="0.25">
      <c r="A40" s="11" t="s">
        <v>158</v>
      </c>
      <c r="B40" s="11" t="s">
        <v>159</v>
      </c>
      <c r="C40" s="11" t="s">
        <v>160</v>
      </c>
      <c r="D40" s="12" t="s">
        <v>86</v>
      </c>
      <c r="E40" s="12" t="s">
        <v>87</v>
      </c>
      <c r="F40" s="12">
        <v>2</v>
      </c>
      <c r="G40" s="12" t="s">
        <v>76</v>
      </c>
      <c r="H40" s="13">
        <f>IFERROR(IF(E40="Local / non-AfC",IF(G40="Hour",VLOOKUP(D40,'Role Rates'!$A$18:$G$34,7,FALSE()),VLOOKUP(D40,'Role Rates'!$A$18:$G$34,6,FALSE())),IF(G40="Hour",VLOOKUP(E40,'Role Rates'!$B$5:$G$34,6,FALSE()),VLOOKUP(E40,'Role Rates'!$B$5:$G$34,5,FALSE()))),0)</f>
        <v>184.55785052643691</v>
      </c>
      <c r="I40" s="13">
        <f t="shared" ref="I40:I45" si="8">IF(P40="No",0,N(F40)*N(H40))</f>
        <v>369.11570105287382</v>
      </c>
      <c r="J40" s="14">
        <v>0</v>
      </c>
      <c r="K40" s="15">
        <f>IF(P40="No",0,IFERROR(IF(E40="Local / non-AfC",VLOOKUP(D40,'Role Rates'!$A$18:$H$34,8,FALSE()),VLOOKUP(E40,'Role Rates'!$B$5:$H$34,7,FALSE())),'Project Setup'!$B$13))</f>
        <v>0.9</v>
      </c>
      <c r="L40" s="13">
        <f t="shared" ref="L40:L45" si="9">IF(P40="No",0,(N(I40)+N(J40))*N(K40))</f>
        <v>332.20413094758646</v>
      </c>
      <c r="M40" s="15">
        <f>'Project Setup'!$B$14</f>
        <v>0</v>
      </c>
      <c r="N40" s="13">
        <f t="shared" ref="N40:N45" si="10">IF(P40="No",0,(N(I40)+N(J40)+N(L40))*N(M40))</f>
        <v>0</v>
      </c>
      <c r="O40" s="13">
        <f t="shared" ref="O40:O45" si="11">IF(P40="No",0,N(I40)+N(J40)+N(L40)+N(N40))</f>
        <v>701.31983200046034</v>
      </c>
      <c r="P40" s="12" t="s">
        <v>77</v>
      </c>
      <c r="Q40" s="12" t="s">
        <v>161</v>
      </c>
    </row>
    <row r="41" spans="1:17" ht="18" customHeight="1" x14ac:dyDescent="0.25">
      <c r="A41" s="11" t="s">
        <v>158</v>
      </c>
      <c r="B41" s="11" t="s">
        <v>162</v>
      </c>
      <c r="C41" s="11" t="s">
        <v>163</v>
      </c>
      <c r="D41" s="12" t="s">
        <v>164</v>
      </c>
      <c r="E41" s="12" t="s">
        <v>87</v>
      </c>
      <c r="F41" s="12">
        <v>1.5</v>
      </c>
      <c r="G41" s="12" t="s">
        <v>76</v>
      </c>
      <c r="H41" s="13">
        <f>IFERROR(IF(E41="Local / non-AfC",IF(G41="Hour",VLOOKUP(D41,'Role Rates'!$A$18:$G$34,7,FALSE()),VLOOKUP(D41,'Role Rates'!$A$18:$G$34,6,FALSE())),IF(G41="Hour",VLOOKUP(E41,'Role Rates'!$B$5:$G$34,6,FALSE()),VLOOKUP(E41,'Role Rates'!$B$5:$G$34,5,FALSE()))),0)</f>
        <v>184.55785052643691</v>
      </c>
      <c r="I41" s="13">
        <f t="shared" si="8"/>
        <v>276.83677578965535</v>
      </c>
      <c r="J41" s="14">
        <v>0</v>
      </c>
      <c r="K41" s="15">
        <f>IF(P41="No",0,IFERROR(IF(E41="Local / non-AfC",VLOOKUP(D41,'Role Rates'!$A$18:$H$34,8,FALSE()),VLOOKUP(E41,'Role Rates'!$B$5:$H$34,7,FALSE())),'Project Setup'!$B$13))</f>
        <v>0.9</v>
      </c>
      <c r="L41" s="13">
        <f t="shared" si="9"/>
        <v>249.15309821068982</v>
      </c>
      <c r="M41" s="15">
        <f>'Project Setup'!$B$14</f>
        <v>0</v>
      </c>
      <c r="N41" s="13">
        <f t="shared" si="10"/>
        <v>0</v>
      </c>
      <c r="O41" s="13">
        <f t="shared" si="11"/>
        <v>525.98987400034514</v>
      </c>
      <c r="P41" s="12" t="s">
        <v>77</v>
      </c>
      <c r="Q41" s="12" t="s">
        <v>165</v>
      </c>
    </row>
    <row r="42" spans="1:17" ht="18" customHeight="1" x14ac:dyDescent="0.25">
      <c r="A42" s="11" t="s">
        <v>158</v>
      </c>
      <c r="B42" s="11" t="s">
        <v>166</v>
      </c>
      <c r="C42" s="11" t="s">
        <v>167</v>
      </c>
      <c r="D42" s="12" t="s">
        <v>168</v>
      </c>
      <c r="E42" s="12" t="s">
        <v>87</v>
      </c>
      <c r="F42" s="12">
        <v>1</v>
      </c>
      <c r="G42" s="12" t="s">
        <v>76</v>
      </c>
      <c r="H42" s="13">
        <f>IFERROR(IF(E42="Local / non-AfC",IF(G42="Hour",VLOOKUP(D42,'Role Rates'!$A$18:$G$34,7,FALSE()),VLOOKUP(D42,'Role Rates'!$A$18:$G$34,6,FALSE())),IF(G42="Hour",VLOOKUP(E42,'Role Rates'!$B$5:$G$34,6,FALSE()),VLOOKUP(E42,'Role Rates'!$B$5:$G$34,5,FALSE()))),0)</f>
        <v>184.55785052643691</v>
      </c>
      <c r="I42" s="13">
        <f t="shared" si="8"/>
        <v>184.55785052643691</v>
      </c>
      <c r="J42" s="14">
        <v>0</v>
      </c>
      <c r="K42" s="15">
        <f>IF(P42="No",0,IFERROR(IF(E42="Local / non-AfC",VLOOKUP(D42,'Role Rates'!$A$18:$H$34,8,FALSE()),VLOOKUP(E42,'Role Rates'!$B$5:$H$34,7,FALSE())),'Project Setup'!$B$13))</f>
        <v>0.9</v>
      </c>
      <c r="L42" s="13">
        <f t="shared" si="9"/>
        <v>166.10206547379323</v>
      </c>
      <c r="M42" s="15">
        <f>'Project Setup'!$B$14</f>
        <v>0</v>
      </c>
      <c r="N42" s="13">
        <f t="shared" si="10"/>
        <v>0</v>
      </c>
      <c r="O42" s="13">
        <f t="shared" si="11"/>
        <v>350.65991600023017</v>
      </c>
      <c r="P42" s="12" t="s">
        <v>77</v>
      </c>
      <c r="Q42" s="12" t="s">
        <v>169</v>
      </c>
    </row>
    <row r="43" spans="1:17" ht="18" customHeight="1" x14ac:dyDescent="0.25">
      <c r="A43" s="11" t="s">
        <v>158</v>
      </c>
      <c r="B43" s="11" t="s">
        <v>170</v>
      </c>
      <c r="C43" s="11" t="s">
        <v>171</v>
      </c>
      <c r="D43" s="12" t="s">
        <v>172</v>
      </c>
      <c r="E43" s="12" t="s">
        <v>105</v>
      </c>
      <c r="F43" s="12">
        <v>0</v>
      </c>
      <c r="G43" s="12" t="s">
        <v>76</v>
      </c>
      <c r="H43" s="13">
        <f>IFERROR(IF(E43="Local / non-AfC",IF(G43="Hour",VLOOKUP(D43,'Role Rates'!$A$18:$G$34,7,FALSE()),VLOOKUP(D43,'Role Rates'!$A$18:$G$34,6,FALSE())),IF(G43="Hour",VLOOKUP(E43,'Role Rates'!$B$5:$G$34,6,FALSE()),VLOOKUP(E43,'Role Rates'!$B$5:$G$34,5,FALSE()))),0)</f>
        <v>206.25</v>
      </c>
      <c r="I43" s="13">
        <f t="shared" si="8"/>
        <v>0</v>
      </c>
      <c r="J43" s="14">
        <v>330</v>
      </c>
      <c r="K43" s="15">
        <f>IF(P43="No",0,IFERROR(IF(E43="Local / non-AfC",VLOOKUP(D43,'Role Rates'!$A$18:$H$34,8,FALSE()),VLOOKUP(E43,'Role Rates'!$B$5:$H$34,7,FALSE())),'Project Setup'!$B$13))</f>
        <v>0</v>
      </c>
      <c r="L43" s="13">
        <f t="shared" si="9"/>
        <v>0</v>
      </c>
      <c r="M43" s="15">
        <f>'Project Setup'!$B$14</f>
        <v>0</v>
      </c>
      <c r="N43" s="13">
        <f t="shared" si="10"/>
        <v>0</v>
      </c>
      <c r="O43" s="13">
        <f t="shared" si="11"/>
        <v>330</v>
      </c>
      <c r="P43" s="12" t="s">
        <v>77</v>
      </c>
      <c r="Q43" s="12" t="s">
        <v>173</v>
      </c>
    </row>
    <row r="44" spans="1:17" ht="18" customHeight="1" x14ac:dyDescent="0.25">
      <c r="A44" s="11" t="s">
        <v>158</v>
      </c>
      <c r="B44" s="11" t="s">
        <v>174</v>
      </c>
      <c r="C44" s="11" t="s">
        <v>175</v>
      </c>
      <c r="D44" s="12" t="s">
        <v>176</v>
      </c>
      <c r="E44" s="12" t="s">
        <v>75</v>
      </c>
      <c r="F44" s="12">
        <v>2</v>
      </c>
      <c r="G44" s="12" t="s">
        <v>76</v>
      </c>
      <c r="H44" s="13">
        <f>IFERROR(IF(E44="Local / non-AfC",IF(G44="Hour",VLOOKUP(D44,'Role Rates'!$A$18:$G$34,7,FALSE()),VLOOKUP(D44,'Role Rates'!$A$18:$G$34,6,FALSE())),IF(G44="Hour",VLOOKUP(E44,'Role Rates'!$B$5:$G$34,6,FALSE()),VLOOKUP(E44,'Role Rates'!$B$5:$G$34,5,FALSE()))),0)</f>
        <v>216.76926912529007</v>
      </c>
      <c r="I44" s="13">
        <f t="shared" si="8"/>
        <v>433.53853825058013</v>
      </c>
      <c r="J44" s="14">
        <v>0</v>
      </c>
      <c r="K44" s="15">
        <f>IF(P44="No",0,IFERROR(IF(E44="Local / non-AfC",VLOOKUP(D44,'Role Rates'!$A$18:$H$34,8,FALSE()),VLOOKUP(E44,'Role Rates'!$B$5:$H$34,7,FALSE())),'Project Setup'!$B$13))</f>
        <v>0.9</v>
      </c>
      <c r="L44" s="13">
        <f t="shared" si="9"/>
        <v>390.18468442552211</v>
      </c>
      <c r="M44" s="15">
        <f>'Project Setup'!$B$14</f>
        <v>0</v>
      </c>
      <c r="N44" s="13">
        <f t="shared" si="10"/>
        <v>0</v>
      </c>
      <c r="O44" s="13">
        <f t="shared" si="11"/>
        <v>823.7232226761023</v>
      </c>
      <c r="P44" s="12" t="s">
        <v>77</v>
      </c>
      <c r="Q44" s="12" t="s">
        <v>177</v>
      </c>
    </row>
    <row r="45" spans="1:17" ht="18" customHeight="1" x14ac:dyDescent="0.25">
      <c r="A45" s="11" t="s">
        <v>158</v>
      </c>
      <c r="B45" s="11" t="s">
        <v>178</v>
      </c>
      <c r="C45" s="11" t="s">
        <v>179</v>
      </c>
      <c r="D45" s="12" t="s">
        <v>74</v>
      </c>
      <c r="E45" s="12" t="s">
        <v>75</v>
      </c>
      <c r="F45" s="12">
        <v>0.75</v>
      </c>
      <c r="G45" s="12" t="s">
        <v>76</v>
      </c>
      <c r="H45" s="13">
        <f>IFERROR(IF(E45="Local / non-AfC",IF(G45="Hour",VLOOKUP(D45,'Role Rates'!$A$18:$G$34,7,FALSE()),VLOOKUP(D45,'Role Rates'!$A$18:$G$34,6,FALSE())),IF(G45="Hour",VLOOKUP(E45,'Role Rates'!$B$5:$G$34,6,FALSE()),VLOOKUP(E45,'Role Rates'!$B$5:$G$34,5,FALSE()))),0)</f>
        <v>216.76926912529007</v>
      </c>
      <c r="I45" s="13">
        <f t="shared" si="8"/>
        <v>162.57695184396755</v>
      </c>
      <c r="J45" s="14">
        <v>0</v>
      </c>
      <c r="K45" s="15">
        <f>IF(P45="No",0,IFERROR(IF(E45="Local / non-AfC",VLOOKUP(D45,'Role Rates'!$A$18:$H$34,8,FALSE()),VLOOKUP(E45,'Role Rates'!$B$5:$H$34,7,FALSE())),'Project Setup'!$B$13))</f>
        <v>0.9</v>
      </c>
      <c r="L45" s="13">
        <f t="shared" si="9"/>
        <v>146.31925665957081</v>
      </c>
      <c r="M45" s="15">
        <f>'Project Setup'!$B$14</f>
        <v>0</v>
      </c>
      <c r="N45" s="13">
        <f t="shared" si="10"/>
        <v>0</v>
      </c>
      <c r="O45" s="13">
        <f t="shared" si="11"/>
        <v>308.89620850353833</v>
      </c>
      <c r="P45" s="12" t="s">
        <v>77</v>
      </c>
      <c r="Q45" s="12" t="s">
        <v>180</v>
      </c>
    </row>
    <row r="46" spans="1:17" ht="32.25" customHeight="1" x14ac:dyDescent="0.25">
      <c r="A46" s="16" t="s">
        <v>97</v>
      </c>
      <c r="B46" s="16" t="s">
        <v>158</v>
      </c>
      <c r="C46" s="16"/>
      <c r="D46" s="16"/>
      <c r="E46" s="17"/>
      <c r="F46" s="16"/>
      <c r="G46" s="16"/>
      <c r="H46" s="18"/>
      <c r="I46" s="18">
        <f>SUM(I40:I45)</f>
        <v>1426.6258174635136</v>
      </c>
      <c r="J46" s="18">
        <f>SUM(J40:J45)</f>
        <v>330</v>
      </c>
      <c r="K46" s="19"/>
      <c r="L46" s="18">
        <f>SUM(L40:L45)</f>
        <v>1283.9632357171624</v>
      </c>
      <c r="M46" s="19"/>
      <c r="N46" s="18">
        <f>SUM(N40:N45)</f>
        <v>0</v>
      </c>
      <c r="O46" s="18">
        <f>SUM(O40:O45)</f>
        <v>3040.5890531806763</v>
      </c>
      <c r="P46" s="16"/>
      <c r="Q46" s="16"/>
    </row>
    <row r="47" spans="1:17" ht="18" customHeight="1" x14ac:dyDescent="0.25">
      <c r="A47" s="44"/>
      <c r="B47" s="44"/>
      <c r="C47" s="44"/>
      <c r="D47" s="44"/>
      <c r="E47" s="45"/>
      <c r="F47" s="44"/>
      <c r="G47" s="44"/>
      <c r="H47" s="46"/>
      <c r="I47" s="46"/>
      <c r="J47" s="46"/>
      <c r="K47" s="47"/>
      <c r="L47" s="46"/>
      <c r="M47" s="47"/>
      <c r="N47" s="46"/>
      <c r="O47" s="46"/>
      <c r="P47" s="44"/>
      <c r="Q47" s="44"/>
    </row>
    <row r="48" spans="1:17" ht="21.75" customHeight="1" x14ac:dyDescent="0.25">
      <c r="A48" s="55" t="s">
        <v>181</v>
      </c>
      <c r="B48" s="55"/>
      <c r="C48" s="55"/>
      <c r="D48" s="55"/>
      <c r="E48" s="55"/>
      <c r="F48" s="55"/>
      <c r="G48" s="55"/>
      <c r="H48" s="55"/>
      <c r="I48" s="55"/>
      <c r="J48" s="55"/>
      <c r="K48" s="55"/>
      <c r="L48" s="55"/>
      <c r="M48" s="55"/>
      <c r="N48" s="55"/>
      <c r="O48" s="55"/>
      <c r="P48" s="55"/>
      <c r="Q48" s="10"/>
    </row>
    <row r="49" spans="1:17" ht="18" customHeight="1" x14ac:dyDescent="0.25">
      <c r="A49" s="11" t="s">
        <v>181</v>
      </c>
      <c r="B49" s="11" t="s">
        <v>182</v>
      </c>
      <c r="C49" s="11" t="s">
        <v>183</v>
      </c>
      <c r="D49" s="12" t="s">
        <v>74</v>
      </c>
      <c r="E49" s="12" t="s">
        <v>75</v>
      </c>
      <c r="F49" s="12">
        <v>0.5</v>
      </c>
      <c r="G49" s="12" t="s">
        <v>76</v>
      </c>
      <c r="H49" s="13">
        <f>IFERROR(IF(E49="Local / non-AfC",IF(G49="Hour",VLOOKUP(D49,'Role Rates'!$A$18:$G$34,7,FALSE()),VLOOKUP(D49,'Role Rates'!$A$18:$G$34,6,FALSE())),IF(G49="Hour",VLOOKUP(E49,'Role Rates'!$B$5:$G$34,6,FALSE()),VLOOKUP(E49,'Role Rates'!$B$5:$G$34,5,FALSE()))),0)</f>
        <v>216.76926912529007</v>
      </c>
      <c r="I49" s="13">
        <f t="shared" ref="I49:I54" si="12">IF(P49="No",0,N(F49)*N(H49))</f>
        <v>108.38463456264503</v>
      </c>
      <c r="J49" s="14">
        <v>0</v>
      </c>
      <c r="K49" s="15">
        <f>IF(P49="No",0,IFERROR(IF(E49="Local / non-AfC",VLOOKUP(D49,'Role Rates'!$A$18:$H$34,8,FALSE()),VLOOKUP(E49,'Role Rates'!$B$5:$H$34,7,FALSE())),'Project Setup'!$B$13))</f>
        <v>0.9</v>
      </c>
      <c r="L49" s="13">
        <f t="shared" ref="L49:L54" si="13">IF(P49="No",0,(N(I49)+N(J49))*N(K49))</f>
        <v>97.546171106380527</v>
      </c>
      <c r="M49" s="15">
        <f>'Project Setup'!$B$14</f>
        <v>0</v>
      </c>
      <c r="N49" s="13">
        <f t="shared" ref="N49:N54" si="14">IF(P49="No",0,(N(I49)+N(J49)+N(L49))*N(M49))</f>
        <v>0</v>
      </c>
      <c r="O49" s="13">
        <f t="shared" ref="O49:O54" si="15">IF(P49="No",0,N(I49)+N(J49)+N(L49)+N(N49))</f>
        <v>205.93080566902557</v>
      </c>
      <c r="P49" s="12" t="s">
        <v>77</v>
      </c>
      <c r="Q49" s="12" t="s">
        <v>184</v>
      </c>
    </row>
    <row r="50" spans="1:17" ht="18" customHeight="1" x14ac:dyDescent="0.25">
      <c r="A50" s="11" t="s">
        <v>181</v>
      </c>
      <c r="B50" s="11" t="s">
        <v>185</v>
      </c>
      <c r="C50" s="11" t="s">
        <v>186</v>
      </c>
      <c r="D50" s="12" t="s">
        <v>74</v>
      </c>
      <c r="E50" s="12" t="s">
        <v>75</v>
      </c>
      <c r="F50" s="12">
        <v>2</v>
      </c>
      <c r="G50" s="12" t="s">
        <v>76</v>
      </c>
      <c r="H50" s="13">
        <f>IFERROR(IF(E50="Local / non-AfC",IF(G50="Hour",VLOOKUP(D50,'Role Rates'!$A$18:$G$34,7,FALSE()),VLOOKUP(D50,'Role Rates'!$A$18:$G$34,6,FALSE())),IF(G50="Hour",VLOOKUP(E50,'Role Rates'!$B$5:$G$34,6,FALSE()),VLOOKUP(E50,'Role Rates'!$B$5:$G$34,5,FALSE()))),0)</f>
        <v>216.76926912529007</v>
      </c>
      <c r="I50" s="13">
        <f t="shared" si="12"/>
        <v>433.53853825058013</v>
      </c>
      <c r="J50" s="14">
        <v>0</v>
      </c>
      <c r="K50" s="15">
        <f>IF(P50="No",0,IFERROR(IF(E50="Local / non-AfC",VLOOKUP(D50,'Role Rates'!$A$18:$H$34,8,FALSE()),VLOOKUP(E50,'Role Rates'!$B$5:$H$34,7,FALSE())),'Project Setup'!$B$13))</f>
        <v>0.9</v>
      </c>
      <c r="L50" s="13">
        <f t="shared" si="13"/>
        <v>390.18468442552211</v>
      </c>
      <c r="M50" s="15">
        <f>'Project Setup'!$B$14</f>
        <v>0</v>
      </c>
      <c r="N50" s="13">
        <f t="shared" si="14"/>
        <v>0</v>
      </c>
      <c r="O50" s="13">
        <f t="shared" si="15"/>
        <v>823.7232226761023</v>
      </c>
      <c r="P50" s="12" t="s">
        <v>77</v>
      </c>
      <c r="Q50" s="12" t="s">
        <v>187</v>
      </c>
    </row>
    <row r="51" spans="1:17" ht="18" customHeight="1" x14ac:dyDescent="0.25">
      <c r="A51" s="11" t="s">
        <v>181</v>
      </c>
      <c r="B51" s="11" t="s">
        <v>188</v>
      </c>
      <c r="C51" s="11" t="s">
        <v>189</v>
      </c>
      <c r="D51" s="12" t="s">
        <v>109</v>
      </c>
      <c r="E51" s="12" t="s">
        <v>75</v>
      </c>
      <c r="F51" s="12">
        <v>1</v>
      </c>
      <c r="G51" s="12" t="s">
        <v>76</v>
      </c>
      <c r="H51" s="13">
        <f>IFERROR(IF(E51="Local / non-AfC",IF(G51="Hour",VLOOKUP(D51,'Role Rates'!$A$18:$G$34,7,FALSE()),VLOOKUP(D51,'Role Rates'!$A$18:$G$34,6,FALSE())),IF(G51="Hour",VLOOKUP(E51,'Role Rates'!$B$5:$G$34,6,FALSE()),VLOOKUP(E51,'Role Rates'!$B$5:$G$34,5,FALSE()))),0)</f>
        <v>216.76926912529007</v>
      </c>
      <c r="I51" s="13">
        <f t="shared" si="12"/>
        <v>216.76926912529007</v>
      </c>
      <c r="J51" s="14">
        <v>0</v>
      </c>
      <c r="K51" s="15">
        <f>IF(P51="No",0,IFERROR(IF(E51="Local / non-AfC",VLOOKUP(D51,'Role Rates'!$A$18:$H$34,8,FALSE()),VLOOKUP(E51,'Role Rates'!$B$5:$H$34,7,FALSE())),'Project Setup'!$B$13))</f>
        <v>0.9</v>
      </c>
      <c r="L51" s="13">
        <f t="shared" si="13"/>
        <v>195.09234221276105</v>
      </c>
      <c r="M51" s="15">
        <f>'Project Setup'!$B$14</f>
        <v>0</v>
      </c>
      <c r="N51" s="13">
        <f t="shared" si="14"/>
        <v>0</v>
      </c>
      <c r="O51" s="13">
        <f t="shared" si="15"/>
        <v>411.86161133805115</v>
      </c>
      <c r="P51" s="12" t="s">
        <v>77</v>
      </c>
      <c r="Q51" s="12" t="s">
        <v>190</v>
      </c>
    </row>
    <row r="52" spans="1:17" ht="18" customHeight="1" x14ac:dyDescent="0.25">
      <c r="A52" s="11" t="s">
        <v>181</v>
      </c>
      <c r="B52" s="11" t="s">
        <v>191</v>
      </c>
      <c r="C52" s="11" t="s">
        <v>192</v>
      </c>
      <c r="D52" s="12" t="s">
        <v>117</v>
      </c>
      <c r="E52" s="12" t="s">
        <v>75</v>
      </c>
      <c r="F52" s="12">
        <v>0.5</v>
      </c>
      <c r="G52" s="12" t="s">
        <v>76</v>
      </c>
      <c r="H52" s="13">
        <f>IFERROR(IF(E52="Local / non-AfC",IF(G52="Hour",VLOOKUP(D52,'Role Rates'!$A$18:$G$34,7,FALSE()),VLOOKUP(D52,'Role Rates'!$A$18:$G$34,6,FALSE())),IF(G52="Hour",VLOOKUP(E52,'Role Rates'!$B$5:$G$34,6,FALSE()),VLOOKUP(E52,'Role Rates'!$B$5:$G$34,5,FALSE()))),0)</f>
        <v>216.76926912529007</v>
      </c>
      <c r="I52" s="13">
        <f t="shared" si="12"/>
        <v>0</v>
      </c>
      <c r="J52" s="14">
        <v>0</v>
      </c>
      <c r="K52" s="15">
        <f>IF(P52="No",0,IFERROR(IF(E52="Local / non-AfC",VLOOKUP(D52,'Role Rates'!$A$18:$H$34,8,FALSE()),VLOOKUP(E52,'Role Rates'!$B$5:$H$34,7,FALSE())),'Project Setup'!$B$13))</f>
        <v>0</v>
      </c>
      <c r="L52" s="13">
        <f t="shared" si="13"/>
        <v>0</v>
      </c>
      <c r="M52" s="15">
        <f>'Project Setup'!$B$14</f>
        <v>0</v>
      </c>
      <c r="N52" s="13">
        <f t="shared" si="14"/>
        <v>0</v>
      </c>
      <c r="O52" s="13">
        <f t="shared" si="15"/>
        <v>0</v>
      </c>
      <c r="P52" s="12" t="s">
        <v>193</v>
      </c>
      <c r="Q52" s="12" t="s">
        <v>194</v>
      </c>
    </row>
    <row r="53" spans="1:17" ht="18" customHeight="1" x14ac:dyDescent="0.25">
      <c r="A53" s="11" t="s">
        <v>181</v>
      </c>
      <c r="B53" s="11" t="s">
        <v>195</v>
      </c>
      <c r="C53" s="11" t="s">
        <v>196</v>
      </c>
      <c r="D53" s="12" t="s">
        <v>113</v>
      </c>
      <c r="E53" s="12" t="s">
        <v>87</v>
      </c>
      <c r="F53" s="12">
        <v>1</v>
      </c>
      <c r="G53" s="12" t="s">
        <v>76</v>
      </c>
      <c r="H53" s="13">
        <f>IFERROR(IF(E53="Local / non-AfC",IF(G53="Hour",VLOOKUP(D53,'Role Rates'!$A$18:$G$34,7,FALSE()),VLOOKUP(D53,'Role Rates'!$A$18:$G$34,6,FALSE())),IF(G53="Hour",VLOOKUP(E53,'Role Rates'!$B$5:$G$34,6,FALSE()),VLOOKUP(E53,'Role Rates'!$B$5:$G$34,5,FALSE()))),0)</f>
        <v>184.55785052643691</v>
      </c>
      <c r="I53" s="13">
        <f t="shared" si="12"/>
        <v>184.55785052643691</v>
      </c>
      <c r="J53" s="14">
        <v>0</v>
      </c>
      <c r="K53" s="15">
        <f>IF(P53="No",0,IFERROR(IF(E53="Local / non-AfC",VLOOKUP(D53,'Role Rates'!$A$18:$H$34,8,FALSE()),VLOOKUP(E53,'Role Rates'!$B$5:$H$34,7,FALSE())),'Project Setup'!$B$13))</f>
        <v>0.9</v>
      </c>
      <c r="L53" s="13">
        <f t="shared" si="13"/>
        <v>166.10206547379323</v>
      </c>
      <c r="M53" s="15">
        <f>'Project Setup'!$B$14</f>
        <v>0</v>
      </c>
      <c r="N53" s="13">
        <f t="shared" si="14"/>
        <v>0</v>
      </c>
      <c r="O53" s="13">
        <f t="shared" si="15"/>
        <v>350.65991600023017</v>
      </c>
      <c r="P53" s="12" t="s">
        <v>77</v>
      </c>
      <c r="Q53" s="12" t="s">
        <v>197</v>
      </c>
    </row>
    <row r="54" spans="1:17" ht="18" customHeight="1" x14ac:dyDescent="0.25">
      <c r="A54" s="11" t="s">
        <v>181</v>
      </c>
      <c r="B54" s="11" t="s">
        <v>198</v>
      </c>
      <c r="C54" s="11" t="s">
        <v>199</v>
      </c>
      <c r="D54" s="12" t="s">
        <v>74</v>
      </c>
      <c r="E54" s="12" t="s">
        <v>75</v>
      </c>
      <c r="F54" s="12">
        <v>0.5</v>
      </c>
      <c r="G54" s="12" t="s">
        <v>76</v>
      </c>
      <c r="H54" s="13">
        <f>IFERROR(IF(E54="Local / non-AfC",IF(G54="Hour",VLOOKUP(D54,'Role Rates'!$A$18:$G$34,7,FALSE()),VLOOKUP(D54,'Role Rates'!$A$18:$G$34,6,FALSE())),IF(G54="Hour",VLOOKUP(E54,'Role Rates'!$B$5:$G$34,6,FALSE()),VLOOKUP(E54,'Role Rates'!$B$5:$G$34,5,FALSE()))),0)</f>
        <v>216.76926912529007</v>
      </c>
      <c r="I54" s="13">
        <f t="shared" si="12"/>
        <v>108.38463456264503</v>
      </c>
      <c r="J54" s="14">
        <v>0</v>
      </c>
      <c r="K54" s="15">
        <f>IF(P54="No",0,IFERROR(IF(E54="Local / non-AfC",VLOOKUP(D54,'Role Rates'!$A$18:$H$34,8,FALSE()),VLOOKUP(E54,'Role Rates'!$B$5:$H$34,7,FALSE())),'Project Setup'!$B$13))</f>
        <v>0.9</v>
      </c>
      <c r="L54" s="13">
        <f t="shared" si="13"/>
        <v>97.546171106380527</v>
      </c>
      <c r="M54" s="15">
        <f>'Project Setup'!$B$14</f>
        <v>0</v>
      </c>
      <c r="N54" s="13">
        <f t="shared" si="14"/>
        <v>0</v>
      </c>
      <c r="O54" s="13">
        <f t="shared" si="15"/>
        <v>205.93080566902557</v>
      </c>
      <c r="P54" s="12" t="s">
        <v>77</v>
      </c>
      <c r="Q54" s="12" t="s">
        <v>200</v>
      </c>
    </row>
    <row r="55" spans="1:17" ht="29.25" customHeight="1" x14ac:dyDescent="0.25">
      <c r="A55" s="16" t="s">
        <v>97</v>
      </c>
      <c r="B55" s="16" t="s">
        <v>181</v>
      </c>
      <c r="C55" s="16"/>
      <c r="D55" s="16"/>
      <c r="E55" s="17"/>
      <c r="F55" s="16"/>
      <c r="G55" s="16"/>
      <c r="H55" s="18"/>
      <c r="I55" s="18">
        <f>SUM(I49:I54)</f>
        <v>1051.6349270275973</v>
      </c>
      <c r="J55" s="18">
        <f>SUM(J49:J54)</f>
        <v>0</v>
      </c>
      <c r="K55" s="19"/>
      <c r="L55" s="18">
        <f>SUM(L49:L54)</f>
        <v>946.47143432483745</v>
      </c>
      <c r="M55" s="19"/>
      <c r="N55" s="18">
        <f>SUM(N49:N54)</f>
        <v>0</v>
      </c>
      <c r="O55" s="18">
        <f>SUM(O49:O54)</f>
        <v>1998.1063613524348</v>
      </c>
      <c r="P55" s="16"/>
      <c r="Q55" s="16"/>
    </row>
    <row r="56" spans="1:17" ht="18" customHeight="1" x14ac:dyDescent="0.25">
      <c r="A56" s="44"/>
      <c r="B56" s="44"/>
      <c r="C56" s="44"/>
      <c r="D56" s="44"/>
      <c r="E56" s="45"/>
      <c r="F56" s="44"/>
      <c r="G56" s="44"/>
      <c r="H56" s="46"/>
      <c r="I56" s="46"/>
      <c r="J56" s="46"/>
      <c r="K56" s="47"/>
      <c r="L56" s="46"/>
      <c r="M56" s="47"/>
      <c r="N56" s="46"/>
      <c r="O56" s="46"/>
      <c r="P56" s="44"/>
      <c r="Q56" s="44"/>
    </row>
    <row r="57" spans="1:17" ht="21.75" customHeight="1" x14ac:dyDescent="0.25">
      <c r="A57" s="55" t="s">
        <v>201</v>
      </c>
      <c r="B57" s="55"/>
      <c r="C57" s="55"/>
      <c r="D57" s="55"/>
      <c r="E57" s="55"/>
      <c r="F57" s="55"/>
      <c r="G57" s="55"/>
      <c r="H57" s="55"/>
      <c r="I57" s="55"/>
      <c r="J57" s="55"/>
      <c r="K57" s="55"/>
      <c r="L57" s="55"/>
      <c r="M57" s="55"/>
      <c r="N57" s="55"/>
      <c r="O57" s="55"/>
      <c r="P57" s="55"/>
      <c r="Q57" s="10"/>
    </row>
    <row r="58" spans="1:17" ht="18" customHeight="1" x14ac:dyDescent="0.25">
      <c r="A58" s="11" t="s">
        <v>201</v>
      </c>
      <c r="B58" s="11" t="s">
        <v>202</v>
      </c>
      <c r="C58" s="11" t="s">
        <v>203</v>
      </c>
      <c r="D58" s="12" t="s">
        <v>81</v>
      </c>
      <c r="E58" s="12" t="s">
        <v>82</v>
      </c>
      <c r="F58" s="12">
        <v>3</v>
      </c>
      <c r="G58" s="12" t="s">
        <v>76</v>
      </c>
      <c r="H58" s="13">
        <f>IFERROR(IF(E58="Local / non-AfC",IF(G58="Hour",VLOOKUP(D58,'Role Rates'!$A$18:$G$34,7,FALSE()),VLOOKUP(D58,'Role Rates'!$A$18:$G$34,6,FALSE())),IF(G58="Hour",VLOOKUP(E58,'Role Rates'!$B$5:$G$34,6,FALSE()),VLOOKUP(E58,'Role Rates'!$B$5:$G$34,5,FALSE()))),0)</f>
        <v>149.75356231900733</v>
      </c>
      <c r="I58" s="13">
        <f t="shared" ref="I58:I64" si="16">IF(P58="No",0,N(F58)*N(H58))</f>
        <v>449.26068695702202</v>
      </c>
      <c r="J58" s="14">
        <v>0</v>
      </c>
      <c r="K58" s="15">
        <f>IF(P58="No",0,IFERROR(IF(E58="Local / non-AfC",VLOOKUP(D58,'Role Rates'!$A$18:$H$34,8,FALSE()),VLOOKUP(E58,'Role Rates'!$B$5:$H$34,7,FALSE())),'Project Setup'!$B$13))</f>
        <v>0.9</v>
      </c>
      <c r="L58" s="13">
        <f t="shared" ref="L58:L64" si="17">IF(P58="No",0,(N(I58)+N(J58))*N(K58))</f>
        <v>404.3346182613198</v>
      </c>
      <c r="M58" s="15">
        <f>'Project Setup'!$B$14</f>
        <v>0</v>
      </c>
      <c r="N58" s="13">
        <f t="shared" ref="N58:N64" si="18">IF(P58="No",0,(N(I58)+N(J58)+N(L58))*N(M58))</f>
        <v>0</v>
      </c>
      <c r="O58" s="13">
        <f t="shared" ref="O58:O64" si="19">IF(P58="No",0,N(I58)+N(J58)+N(L58)+N(N58))</f>
        <v>853.59530521834176</v>
      </c>
      <c r="P58" s="12" t="s">
        <v>77</v>
      </c>
      <c r="Q58" s="12" t="s">
        <v>204</v>
      </c>
    </row>
    <row r="59" spans="1:17" ht="18" customHeight="1" x14ac:dyDescent="0.25">
      <c r="A59" s="11" t="s">
        <v>201</v>
      </c>
      <c r="B59" s="11" t="s">
        <v>205</v>
      </c>
      <c r="C59" s="11" t="s">
        <v>206</v>
      </c>
      <c r="D59" s="12" t="s">
        <v>109</v>
      </c>
      <c r="E59" s="12" t="s">
        <v>75</v>
      </c>
      <c r="F59" s="12">
        <v>4</v>
      </c>
      <c r="G59" s="12" t="s">
        <v>76</v>
      </c>
      <c r="H59" s="13">
        <f>IFERROR(IF(E59="Local / non-AfC",IF(G59="Hour",VLOOKUP(D59,'Role Rates'!$A$18:$G$34,7,FALSE()),VLOOKUP(D59,'Role Rates'!$A$18:$G$34,6,FALSE())),IF(G59="Hour",VLOOKUP(E59,'Role Rates'!$B$5:$G$34,6,FALSE()),VLOOKUP(E59,'Role Rates'!$B$5:$G$34,5,FALSE()))),0)</f>
        <v>216.76926912529007</v>
      </c>
      <c r="I59" s="13">
        <f t="shared" si="16"/>
        <v>867.07707650116026</v>
      </c>
      <c r="J59" s="14">
        <v>0</v>
      </c>
      <c r="K59" s="15">
        <f>IF(P59="No",0,IFERROR(IF(E59="Local / non-AfC",VLOOKUP(D59,'Role Rates'!$A$18:$H$34,8,FALSE()),VLOOKUP(E59,'Role Rates'!$B$5:$H$34,7,FALSE())),'Project Setup'!$B$13))</f>
        <v>0.9</v>
      </c>
      <c r="L59" s="13">
        <f t="shared" si="17"/>
        <v>780.36936885104421</v>
      </c>
      <c r="M59" s="15">
        <f>'Project Setup'!$B$14</f>
        <v>0</v>
      </c>
      <c r="N59" s="13">
        <f t="shared" si="18"/>
        <v>0</v>
      </c>
      <c r="O59" s="13">
        <f t="shared" si="19"/>
        <v>1647.4464453522046</v>
      </c>
      <c r="P59" s="12" t="s">
        <v>77</v>
      </c>
      <c r="Q59" s="12" t="s">
        <v>207</v>
      </c>
    </row>
    <row r="60" spans="1:17" ht="18" customHeight="1" x14ac:dyDescent="0.25">
      <c r="A60" s="11" t="s">
        <v>201</v>
      </c>
      <c r="B60" s="11" t="s">
        <v>208</v>
      </c>
      <c r="C60" s="11" t="s">
        <v>209</v>
      </c>
      <c r="D60" s="12" t="s">
        <v>109</v>
      </c>
      <c r="E60" s="12" t="s">
        <v>75</v>
      </c>
      <c r="F60" s="12">
        <v>2</v>
      </c>
      <c r="G60" s="12" t="s">
        <v>76</v>
      </c>
      <c r="H60" s="13">
        <f>IFERROR(IF(E60="Local / non-AfC",IF(G60="Hour",VLOOKUP(D60,'Role Rates'!$A$18:$G$34,7,FALSE()),VLOOKUP(D60,'Role Rates'!$A$18:$G$34,6,FALSE())),IF(G60="Hour",VLOOKUP(E60,'Role Rates'!$B$5:$G$34,6,FALSE()),VLOOKUP(E60,'Role Rates'!$B$5:$G$34,5,FALSE()))),0)</f>
        <v>216.76926912529007</v>
      </c>
      <c r="I60" s="13">
        <f t="shared" si="16"/>
        <v>433.53853825058013</v>
      </c>
      <c r="J60" s="14">
        <v>0</v>
      </c>
      <c r="K60" s="15">
        <f>IF(P60="No",0,IFERROR(IF(E60="Local / non-AfC",VLOOKUP(D60,'Role Rates'!$A$18:$H$34,8,FALSE()),VLOOKUP(E60,'Role Rates'!$B$5:$H$34,7,FALSE())),'Project Setup'!$B$13))</f>
        <v>0.9</v>
      </c>
      <c r="L60" s="13">
        <f t="shared" si="17"/>
        <v>390.18468442552211</v>
      </c>
      <c r="M60" s="15">
        <f>'Project Setup'!$B$14</f>
        <v>0</v>
      </c>
      <c r="N60" s="13">
        <f t="shared" si="18"/>
        <v>0</v>
      </c>
      <c r="O60" s="13">
        <f t="shared" si="19"/>
        <v>823.7232226761023</v>
      </c>
      <c r="P60" s="12" t="s">
        <v>77</v>
      </c>
      <c r="Q60" s="12" t="s">
        <v>210</v>
      </c>
    </row>
    <row r="61" spans="1:17" ht="18" customHeight="1" x14ac:dyDescent="0.25">
      <c r="A61" s="11" t="s">
        <v>201</v>
      </c>
      <c r="B61" s="11" t="s">
        <v>211</v>
      </c>
      <c r="C61" s="11" t="s">
        <v>212</v>
      </c>
      <c r="D61" s="12" t="s">
        <v>86</v>
      </c>
      <c r="E61" s="12" t="s">
        <v>87</v>
      </c>
      <c r="F61" s="12">
        <v>1.5</v>
      </c>
      <c r="G61" s="12" t="s">
        <v>76</v>
      </c>
      <c r="H61" s="13">
        <f>IFERROR(IF(E61="Local / non-AfC",IF(G61="Hour",VLOOKUP(D61,'Role Rates'!$A$18:$G$34,7,FALSE()),VLOOKUP(D61,'Role Rates'!$A$18:$G$34,6,FALSE())),IF(G61="Hour",VLOOKUP(E61,'Role Rates'!$B$5:$G$34,6,FALSE()),VLOOKUP(E61,'Role Rates'!$B$5:$G$34,5,FALSE()))),0)</f>
        <v>184.55785052643691</v>
      </c>
      <c r="I61" s="13">
        <f t="shared" si="16"/>
        <v>276.83677578965535</v>
      </c>
      <c r="J61" s="14">
        <v>0</v>
      </c>
      <c r="K61" s="15">
        <f>IF(P61="No",0,IFERROR(IF(E61="Local / non-AfC",VLOOKUP(D61,'Role Rates'!$A$18:$H$34,8,FALSE()),VLOOKUP(E61,'Role Rates'!$B$5:$H$34,7,FALSE())),'Project Setup'!$B$13))</f>
        <v>0.9</v>
      </c>
      <c r="L61" s="13">
        <f t="shared" si="17"/>
        <v>249.15309821068982</v>
      </c>
      <c r="M61" s="15">
        <f>'Project Setup'!$B$14</f>
        <v>0</v>
      </c>
      <c r="N61" s="13">
        <f t="shared" si="18"/>
        <v>0</v>
      </c>
      <c r="O61" s="13">
        <f t="shared" si="19"/>
        <v>525.98987400034514</v>
      </c>
      <c r="P61" s="12" t="s">
        <v>77</v>
      </c>
      <c r="Q61" s="12" t="s">
        <v>213</v>
      </c>
    </row>
    <row r="62" spans="1:17" ht="18" customHeight="1" x14ac:dyDescent="0.25">
      <c r="A62" s="11" t="s">
        <v>201</v>
      </c>
      <c r="B62" s="11" t="s">
        <v>214</v>
      </c>
      <c r="C62" s="11" t="s">
        <v>215</v>
      </c>
      <c r="D62" s="12" t="s">
        <v>113</v>
      </c>
      <c r="E62" s="12" t="s">
        <v>87</v>
      </c>
      <c r="F62" s="12">
        <v>2</v>
      </c>
      <c r="G62" s="12" t="s">
        <v>76</v>
      </c>
      <c r="H62" s="13">
        <f>IFERROR(IF(E62="Local / non-AfC",IF(G62="Hour",VLOOKUP(D62,'Role Rates'!$A$18:$G$34,7,FALSE()),VLOOKUP(D62,'Role Rates'!$A$18:$G$34,6,FALSE())),IF(G62="Hour",VLOOKUP(E62,'Role Rates'!$B$5:$G$34,6,FALSE()),VLOOKUP(E62,'Role Rates'!$B$5:$G$34,5,FALSE()))),0)</f>
        <v>184.55785052643691</v>
      </c>
      <c r="I62" s="13">
        <f t="shared" si="16"/>
        <v>369.11570105287382</v>
      </c>
      <c r="J62" s="14">
        <v>0</v>
      </c>
      <c r="K62" s="15">
        <f>IF(P62="No",0,IFERROR(IF(E62="Local / non-AfC",VLOOKUP(D62,'Role Rates'!$A$18:$H$34,8,FALSE()),VLOOKUP(E62,'Role Rates'!$B$5:$H$34,7,FALSE())),'Project Setup'!$B$13))</f>
        <v>0.9</v>
      </c>
      <c r="L62" s="13">
        <f t="shared" si="17"/>
        <v>332.20413094758646</v>
      </c>
      <c r="M62" s="15">
        <f>'Project Setup'!$B$14</f>
        <v>0</v>
      </c>
      <c r="N62" s="13">
        <f t="shared" si="18"/>
        <v>0</v>
      </c>
      <c r="O62" s="13">
        <f t="shared" si="19"/>
        <v>701.31983200046034</v>
      </c>
      <c r="P62" s="12" t="s">
        <v>77</v>
      </c>
      <c r="Q62" s="12" t="s">
        <v>216</v>
      </c>
    </row>
    <row r="63" spans="1:17" ht="18" customHeight="1" x14ac:dyDescent="0.25">
      <c r="A63" s="11" t="s">
        <v>201</v>
      </c>
      <c r="B63" s="11" t="s">
        <v>217</v>
      </c>
      <c r="C63" s="11" t="s">
        <v>218</v>
      </c>
      <c r="D63" s="12" t="s">
        <v>113</v>
      </c>
      <c r="E63" s="12" t="s">
        <v>87</v>
      </c>
      <c r="F63" s="12">
        <v>2</v>
      </c>
      <c r="G63" s="12" t="s">
        <v>76</v>
      </c>
      <c r="H63" s="13">
        <f>IFERROR(IF(E63="Local / non-AfC",IF(G63="Hour",VLOOKUP(D63,'Role Rates'!$A$18:$G$34,7,FALSE()),VLOOKUP(D63,'Role Rates'!$A$18:$G$34,6,FALSE())),IF(G63="Hour",VLOOKUP(E63,'Role Rates'!$B$5:$G$34,6,FALSE()),VLOOKUP(E63,'Role Rates'!$B$5:$G$34,5,FALSE()))),0)</f>
        <v>184.55785052643691</v>
      </c>
      <c r="I63" s="13">
        <f t="shared" si="16"/>
        <v>369.11570105287382</v>
      </c>
      <c r="J63" s="14">
        <v>0</v>
      </c>
      <c r="K63" s="15">
        <f>IF(P63="No",0,IFERROR(IF(E63="Local / non-AfC",VLOOKUP(D63,'Role Rates'!$A$18:$H$34,8,FALSE()),VLOOKUP(E63,'Role Rates'!$B$5:$H$34,7,FALSE())),'Project Setup'!$B$13))</f>
        <v>0.9</v>
      </c>
      <c r="L63" s="13">
        <f t="shared" si="17"/>
        <v>332.20413094758646</v>
      </c>
      <c r="M63" s="15">
        <f>'Project Setup'!$B$14</f>
        <v>0</v>
      </c>
      <c r="N63" s="13">
        <f t="shared" si="18"/>
        <v>0</v>
      </c>
      <c r="O63" s="13">
        <f t="shared" si="19"/>
        <v>701.31983200046034</v>
      </c>
      <c r="P63" s="12" t="s">
        <v>77</v>
      </c>
      <c r="Q63" s="12" t="s">
        <v>219</v>
      </c>
    </row>
    <row r="64" spans="1:17" ht="18" customHeight="1" x14ac:dyDescent="0.25">
      <c r="A64" s="11" t="s">
        <v>201</v>
      </c>
      <c r="B64" s="11" t="s">
        <v>220</v>
      </c>
      <c r="C64" s="11" t="s">
        <v>221</v>
      </c>
      <c r="D64" s="12" t="s">
        <v>125</v>
      </c>
      <c r="E64" s="12" t="s">
        <v>75</v>
      </c>
      <c r="F64" s="12">
        <v>1</v>
      </c>
      <c r="G64" s="12" t="s">
        <v>76</v>
      </c>
      <c r="H64" s="13">
        <f>IFERROR(IF(E64="Local / non-AfC",IF(G64="Hour",VLOOKUP(D64,'Role Rates'!$A$18:$G$34,7,FALSE()),VLOOKUP(D64,'Role Rates'!$A$18:$G$34,6,FALSE())),IF(G64="Hour",VLOOKUP(E64,'Role Rates'!$B$5:$G$34,6,FALSE()),VLOOKUP(E64,'Role Rates'!$B$5:$G$34,5,FALSE()))),0)</f>
        <v>216.76926912529007</v>
      </c>
      <c r="I64" s="13">
        <f t="shared" si="16"/>
        <v>216.76926912529007</v>
      </c>
      <c r="J64" s="14">
        <v>0</v>
      </c>
      <c r="K64" s="15">
        <f>IF(P64="No",0,IFERROR(IF(E64="Local / non-AfC",VLOOKUP(D64,'Role Rates'!$A$18:$H$34,8,FALSE()),VLOOKUP(E64,'Role Rates'!$B$5:$H$34,7,FALSE())),'Project Setup'!$B$13))</f>
        <v>0.9</v>
      </c>
      <c r="L64" s="13">
        <f t="shared" si="17"/>
        <v>195.09234221276105</v>
      </c>
      <c r="M64" s="15">
        <f>'Project Setup'!$B$14</f>
        <v>0</v>
      </c>
      <c r="N64" s="13">
        <f t="shared" si="18"/>
        <v>0</v>
      </c>
      <c r="O64" s="13">
        <f t="shared" si="19"/>
        <v>411.86161133805115</v>
      </c>
      <c r="P64" s="12" t="s">
        <v>77</v>
      </c>
      <c r="Q64" s="12" t="s">
        <v>222</v>
      </c>
    </row>
    <row r="65" spans="1:17" ht="30.75" customHeight="1" x14ac:dyDescent="0.25">
      <c r="A65" s="16" t="s">
        <v>97</v>
      </c>
      <c r="B65" s="16" t="s">
        <v>201</v>
      </c>
      <c r="C65" s="16"/>
      <c r="D65" s="16"/>
      <c r="E65" s="17"/>
      <c r="F65" s="16"/>
      <c r="G65" s="16"/>
      <c r="H65" s="18"/>
      <c r="I65" s="18">
        <f>SUM(I58:I64)</f>
        <v>2981.7137487294553</v>
      </c>
      <c r="J65" s="18">
        <f>SUM(J58:J64)</f>
        <v>0</v>
      </c>
      <c r="K65" s="19"/>
      <c r="L65" s="18">
        <f>SUM(L58:L64)</f>
        <v>2683.54237385651</v>
      </c>
      <c r="M65" s="19"/>
      <c r="N65" s="18">
        <f>SUM(N58:N64)</f>
        <v>0</v>
      </c>
      <c r="O65" s="18">
        <f>SUM(O58:O64)</f>
        <v>5665.2561225859663</v>
      </c>
      <c r="P65" s="16"/>
      <c r="Q65" s="16"/>
    </row>
    <row r="66" spans="1:17" ht="18" customHeight="1" x14ac:dyDescent="0.25">
      <c r="A66" s="44"/>
      <c r="B66" s="44"/>
      <c r="C66" s="44"/>
      <c r="D66" s="44"/>
      <c r="E66" s="45"/>
      <c r="F66" s="44"/>
      <c r="G66" s="44"/>
      <c r="H66" s="46"/>
      <c r="I66" s="46"/>
      <c r="J66" s="46"/>
      <c r="K66" s="47"/>
      <c r="L66" s="46"/>
      <c r="M66" s="47"/>
      <c r="N66" s="46"/>
      <c r="O66" s="46"/>
      <c r="P66" s="44"/>
      <c r="Q66" s="44"/>
    </row>
    <row r="67" spans="1:17" ht="21.75" customHeight="1" x14ac:dyDescent="0.25">
      <c r="A67" s="55" t="s">
        <v>223</v>
      </c>
      <c r="B67" s="55"/>
      <c r="C67" s="55"/>
      <c r="D67" s="55"/>
      <c r="E67" s="55"/>
      <c r="F67" s="55"/>
      <c r="G67" s="55"/>
      <c r="H67" s="55"/>
      <c r="I67" s="55"/>
      <c r="J67" s="55"/>
      <c r="K67" s="55"/>
      <c r="L67" s="55"/>
      <c r="M67" s="55"/>
      <c r="N67" s="55"/>
      <c r="O67" s="55"/>
      <c r="P67" s="55"/>
      <c r="Q67" s="10"/>
    </row>
    <row r="68" spans="1:17" ht="18" customHeight="1" x14ac:dyDescent="0.25">
      <c r="A68" s="11" t="s">
        <v>223</v>
      </c>
      <c r="B68" s="11" t="s">
        <v>224</v>
      </c>
      <c r="C68" s="11" t="s">
        <v>225</v>
      </c>
      <c r="D68" s="12" t="s">
        <v>226</v>
      </c>
      <c r="E68" s="12" t="s">
        <v>75</v>
      </c>
      <c r="F68" s="12">
        <v>3</v>
      </c>
      <c r="G68" s="12" t="s">
        <v>76</v>
      </c>
      <c r="H68" s="13">
        <f>IFERROR(IF(E68="Local / non-AfC",IF(G68="Hour",VLOOKUP(D68,'Role Rates'!$A$18:$G$34,7,FALSE()),VLOOKUP(D68,'Role Rates'!$A$18:$G$34,6,FALSE())),IF(G68="Hour",VLOOKUP(E68,'Role Rates'!$B$5:$G$34,6,FALSE()),VLOOKUP(E68,'Role Rates'!$B$5:$G$34,5,FALSE()))),0)</f>
        <v>216.76926912529007</v>
      </c>
      <c r="I68" s="13">
        <f>IF(P68="No",0,N(F68)*N(H68))</f>
        <v>650.3078073758702</v>
      </c>
      <c r="J68" s="14">
        <v>0</v>
      </c>
      <c r="K68" s="15">
        <f>IF(P68="No",0,IFERROR(IF(E68="Local / non-AfC",VLOOKUP(D68,'Role Rates'!$A$18:$H$34,8,FALSE()),VLOOKUP(E68,'Role Rates'!$B$5:$H$34,7,FALSE())),'Project Setup'!$B$13))</f>
        <v>0.9</v>
      </c>
      <c r="L68" s="13">
        <f>IF(P68="No",0,(N(I68)+N(J68))*N(K68))</f>
        <v>585.27702663828325</v>
      </c>
      <c r="M68" s="15">
        <f>'Project Setup'!$B$14</f>
        <v>0</v>
      </c>
      <c r="N68" s="13">
        <f>IF(P68="No",0,(N(I68)+N(J68)+N(L68))*N(M68))</f>
        <v>0</v>
      </c>
      <c r="O68" s="13">
        <f>IF(P68="No",0,N(I68)+N(J68)+N(L68)+N(N68))</f>
        <v>1235.5848340141533</v>
      </c>
      <c r="P68" s="12" t="s">
        <v>77</v>
      </c>
      <c r="Q68" s="12" t="s">
        <v>227</v>
      </c>
    </row>
    <row r="69" spans="1:17" ht="18" customHeight="1" x14ac:dyDescent="0.25">
      <c r="A69" s="11" t="s">
        <v>223</v>
      </c>
      <c r="B69" s="11" t="s">
        <v>228</v>
      </c>
      <c r="C69" s="11" t="s">
        <v>229</v>
      </c>
      <c r="D69" s="12" t="s">
        <v>226</v>
      </c>
      <c r="E69" s="12" t="s">
        <v>75</v>
      </c>
      <c r="F69" s="12">
        <v>1</v>
      </c>
      <c r="G69" s="12" t="s">
        <v>76</v>
      </c>
      <c r="H69" s="13">
        <f>IFERROR(IF(E69="Local / non-AfC",IF(G69="Hour",VLOOKUP(D69,'Role Rates'!$A$18:$G$34,7,FALSE()),VLOOKUP(D69,'Role Rates'!$A$18:$G$34,6,FALSE())),IF(G69="Hour",VLOOKUP(E69,'Role Rates'!$B$5:$G$34,6,FALSE()),VLOOKUP(E69,'Role Rates'!$B$5:$G$34,5,FALSE()))),0)</f>
        <v>216.76926912529007</v>
      </c>
      <c r="I69" s="13">
        <f>IF(P69="No",0,N(F69)*N(H69))</f>
        <v>216.76926912529007</v>
      </c>
      <c r="J69" s="14">
        <v>0</v>
      </c>
      <c r="K69" s="15">
        <f>IF(P69="No",0,IFERROR(IF(E69="Local / non-AfC",VLOOKUP(D69,'Role Rates'!$A$18:$H$34,8,FALSE()),VLOOKUP(E69,'Role Rates'!$B$5:$H$34,7,FALSE())),'Project Setup'!$B$13))</f>
        <v>0.9</v>
      </c>
      <c r="L69" s="13">
        <f>IF(P69="No",0,(N(I69)+N(J69))*N(K69))</f>
        <v>195.09234221276105</v>
      </c>
      <c r="M69" s="15">
        <f>'Project Setup'!$B$14</f>
        <v>0</v>
      </c>
      <c r="N69" s="13">
        <f>IF(P69="No",0,(N(I69)+N(J69)+N(L69))*N(M69))</f>
        <v>0</v>
      </c>
      <c r="O69" s="13">
        <f>IF(P69="No",0,N(I69)+N(J69)+N(L69)+N(N69))</f>
        <v>411.86161133805115</v>
      </c>
      <c r="P69" s="12" t="s">
        <v>77</v>
      </c>
      <c r="Q69" s="12" t="s">
        <v>230</v>
      </c>
    </row>
    <row r="70" spans="1:17" ht="18" customHeight="1" x14ac:dyDescent="0.25">
      <c r="A70" s="11" t="s">
        <v>223</v>
      </c>
      <c r="B70" s="11" t="s">
        <v>231</v>
      </c>
      <c r="C70" s="11" t="s">
        <v>232</v>
      </c>
      <c r="D70" s="12" t="s">
        <v>226</v>
      </c>
      <c r="E70" s="12" t="s">
        <v>75</v>
      </c>
      <c r="F70" s="12">
        <v>1.5</v>
      </c>
      <c r="G70" s="12" t="s">
        <v>76</v>
      </c>
      <c r="H70" s="13">
        <f>IFERROR(IF(E70="Local / non-AfC",IF(G70="Hour",VLOOKUP(D70,'Role Rates'!$A$18:$G$34,7,FALSE()),VLOOKUP(D70,'Role Rates'!$A$18:$G$34,6,FALSE())),IF(G70="Hour",VLOOKUP(E70,'Role Rates'!$B$5:$G$34,6,FALSE()),VLOOKUP(E70,'Role Rates'!$B$5:$G$34,5,FALSE()))),0)</f>
        <v>216.76926912529007</v>
      </c>
      <c r="I70" s="13">
        <f>IF(P70="No",0,N(F70)*N(H70))</f>
        <v>325.1539036879351</v>
      </c>
      <c r="J70" s="14">
        <v>0</v>
      </c>
      <c r="K70" s="15">
        <f>IF(P70="No",0,IFERROR(IF(E70="Local / non-AfC",VLOOKUP(D70,'Role Rates'!$A$18:$H$34,8,FALSE()),VLOOKUP(E70,'Role Rates'!$B$5:$H$34,7,FALSE())),'Project Setup'!$B$13))</f>
        <v>0.9</v>
      </c>
      <c r="L70" s="13">
        <f>IF(P70="No",0,(N(I70)+N(J70))*N(K70))</f>
        <v>292.63851331914162</v>
      </c>
      <c r="M70" s="15">
        <f>'Project Setup'!$B$14</f>
        <v>0</v>
      </c>
      <c r="N70" s="13">
        <f>IF(P70="No",0,(N(I70)+N(J70)+N(L70))*N(M70))</f>
        <v>0</v>
      </c>
      <c r="O70" s="13">
        <f>IF(P70="No",0,N(I70)+N(J70)+N(L70)+N(N70))</f>
        <v>617.79241700707666</v>
      </c>
      <c r="P70" s="12" t="s">
        <v>77</v>
      </c>
      <c r="Q70" s="12" t="s">
        <v>233</v>
      </c>
    </row>
    <row r="71" spans="1:17" ht="18" customHeight="1" x14ac:dyDescent="0.25">
      <c r="A71" s="11" t="s">
        <v>223</v>
      </c>
      <c r="B71" s="11" t="s">
        <v>234</v>
      </c>
      <c r="C71" s="11" t="s">
        <v>235</v>
      </c>
      <c r="D71" s="12" t="s">
        <v>226</v>
      </c>
      <c r="E71" s="12" t="s">
        <v>75</v>
      </c>
      <c r="F71" s="12">
        <v>0</v>
      </c>
      <c r="G71" s="12" t="s">
        <v>76</v>
      </c>
      <c r="H71" s="13">
        <f>IFERROR(IF(E71="Local / non-AfC",IF(G71="Hour",VLOOKUP(D71,'Role Rates'!$A$18:$G$34,7,FALSE()),VLOOKUP(D71,'Role Rates'!$A$18:$G$34,6,FALSE())),IF(G71="Hour",VLOOKUP(E71,'Role Rates'!$B$5:$G$34,6,FALSE()),VLOOKUP(E71,'Role Rates'!$B$5:$G$34,5,FALSE()))),0)</f>
        <v>216.76926912529007</v>
      </c>
      <c r="I71" s="13">
        <f>IF(P71="No",0,N(F71)*N(H71))</f>
        <v>0</v>
      </c>
      <c r="J71" s="14">
        <v>600</v>
      </c>
      <c r="K71" s="15">
        <f>IF(P71="No",0,IFERROR(IF(E71="Local / non-AfC",VLOOKUP(D71,'Role Rates'!$A$18:$H$34,8,FALSE()),VLOOKUP(E71,'Role Rates'!$B$5:$H$34,7,FALSE())),'Project Setup'!$B$13))</f>
        <v>0.9</v>
      </c>
      <c r="L71" s="13">
        <f>IF(P71="No",0,(N(I71)+N(J71))*N(K71))</f>
        <v>540</v>
      </c>
      <c r="M71" s="15">
        <f>'Project Setup'!$B$14</f>
        <v>0</v>
      </c>
      <c r="N71" s="13">
        <f>IF(P71="No",0,(N(I71)+N(J71)+N(L71))*N(M71))</f>
        <v>0</v>
      </c>
      <c r="O71" s="13">
        <f>IF(P71="No",0,N(I71)+N(J71)+N(L71)+N(N71))</f>
        <v>1140</v>
      </c>
      <c r="P71" s="12" t="s">
        <v>77</v>
      </c>
      <c r="Q71" s="12" t="s">
        <v>236</v>
      </c>
    </row>
    <row r="72" spans="1:17" ht="18" customHeight="1" x14ac:dyDescent="0.25">
      <c r="A72" s="11" t="s">
        <v>223</v>
      </c>
      <c r="B72" s="11" t="s">
        <v>237</v>
      </c>
      <c r="C72" s="11" t="s">
        <v>238</v>
      </c>
      <c r="D72" s="12" t="s">
        <v>226</v>
      </c>
      <c r="E72" s="12" t="s">
        <v>75</v>
      </c>
      <c r="F72" s="12">
        <v>1</v>
      </c>
      <c r="G72" s="12" t="s">
        <v>76</v>
      </c>
      <c r="H72" s="13">
        <f>IFERROR(IF(E72="Local / non-AfC",IF(G72="Hour",VLOOKUP(D72,'Role Rates'!$A$18:$G$34,7,FALSE()),VLOOKUP(D72,'Role Rates'!$A$18:$G$34,6,FALSE())),IF(G72="Hour",VLOOKUP(E72,'Role Rates'!$B$5:$G$34,6,FALSE()),VLOOKUP(E72,'Role Rates'!$B$5:$G$34,5,FALSE()))),0)</f>
        <v>216.76926912529007</v>
      </c>
      <c r="I72" s="13">
        <f>IF(P72="No",0,N(F72)*N(H72))</f>
        <v>216.76926912529007</v>
      </c>
      <c r="J72" s="14">
        <v>0</v>
      </c>
      <c r="K72" s="15">
        <f>IF(P72="No",0,IFERROR(IF(E72="Local / non-AfC",VLOOKUP(D72,'Role Rates'!$A$18:$H$34,8,FALSE()),VLOOKUP(E72,'Role Rates'!$B$5:$H$34,7,FALSE())),'Project Setup'!$B$13))</f>
        <v>0.9</v>
      </c>
      <c r="L72" s="13">
        <f>IF(P72="No",0,(N(I72)+N(J72))*N(K72))</f>
        <v>195.09234221276105</v>
      </c>
      <c r="M72" s="15">
        <f>'Project Setup'!$B$14</f>
        <v>0</v>
      </c>
      <c r="N72" s="13">
        <f>IF(P72="No",0,(N(I72)+N(J72)+N(L72))*N(M72))</f>
        <v>0</v>
      </c>
      <c r="O72" s="13">
        <f>IF(P72="No",0,N(I72)+N(J72)+N(L72)+N(N72))</f>
        <v>411.86161133805115</v>
      </c>
      <c r="P72" s="12" t="s">
        <v>77</v>
      </c>
      <c r="Q72" s="12" t="s">
        <v>239</v>
      </c>
    </row>
    <row r="73" spans="1:17" ht="23.25" customHeight="1" x14ac:dyDescent="0.25">
      <c r="A73" s="16" t="s">
        <v>97</v>
      </c>
      <c r="B73" s="16" t="s">
        <v>223</v>
      </c>
      <c r="C73" s="16"/>
      <c r="D73" s="16"/>
      <c r="E73" s="17"/>
      <c r="F73" s="16"/>
      <c r="G73" s="16"/>
      <c r="H73" s="18"/>
      <c r="I73" s="18">
        <f>SUM(I68:I72)</f>
        <v>1409.0002493143854</v>
      </c>
      <c r="J73" s="18">
        <f>SUM(J68:J72)</f>
        <v>600</v>
      </c>
      <c r="K73" s="19"/>
      <c r="L73" s="18">
        <f>SUM(L68:L72)</f>
        <v>1808.1002243829469</v>
      </c>
      <c r="M73" s="19"/>
      <c r="N73" s="18">
        <f>SUM(N68:N72)</f>
        <v>0</v>
      </c>
      <c r="O73" s="18">
        <f>SUM(O68:O72)</f>
        <v>3817.1004736973327</v>
      </c>
      <c r="P73" s="16"/>
      <c r="Q73" s="16"/>
    </row>
    <row r="74" spans="1:17" ht="18" customHeight="1" x14ac:dyDescent="0.25">
      <c r="A74" s="44"/>
      <c r="B74" s="44"/>
      <c r="C74" s="44"/>
      <c r="D74" s="44"/>
      <c r="E74" s="45"/>
      <c r="F74" s="44"/>
      <c r="G74" s="44"/>
      <c r="H74" s="46"/>
      <c r="I74" s="46"/>
      <c r="J74" s="46"/>
      <c r="K74" s="47"/>
      <c r="L74" s="46"/>
      <c r="M74" s="47"/>
      <c r="N74" s="46"/>
      <c r="O74" s="46"/>
      <c r="P74" s="44"/>
      <c r="Q74" s="44"/>
    </row>
    <row r="75" spans="1:17" ht="21.75" customHeight="1" x14ac:dyDescent="0.25">
      <c r="A75" s="55" t="s">
        <v>240</v>
      </c>
      <c r="B75" s="55"/>
      <c r="C75" s="55"/>
      <c r="D75" s="55"/>
      <c r="E75" s="55"/>
      <c r="F75" s="55"/>
      <c r="G75" s="55"/>
      <c r="H75" s="55"/>
      <c r="I75" s="55"/>
      <c r="J75" s="55"/>
      <c r="K75" s="55"/>
      <c r="L75" s="55"/>
      <c r="M75" s="55"/>
      <c r="N75" s="55"/>
      <c r="O75" s="55"/>
      <c r="P75" s="55"/>
      <c r="Q75" s="10"/>
    </row>
    <row r="76" spans="1:17" ht="18" customHeight="1" x14ac:dyDescent="0.25">
      <c r="A76" s="11" t="s">
        <v>240</v>
      </c>
      <c r="B76" s="11" t="s">
        <v>241</v>
      </c>
      <c r="C76" s="11" t="s">
        <v>242</v>
      </c>
      <c r="D76" s="12" t="s">
        <v>104</v>
      </c>
      <c r="E76" s="12" t="s">
        <v>105</v>
      </c>
      <c r="F76" s="12">
        <v>1.5</v>
      </c>
      <c r="G76" s="12" t="s">
        <v>76</v>
      </c>
      <c r="H76" s="13">
        <f>IFERROR(IF(E76="Local / non-AfC",IF(G76="Hour",VLOOKUP(D76,'Role Rates'!$A$18:$G$34,7,FALSE()),VLOOKUP(D76,'Role Rates'!$A$18:$G$34,6,FALSE())),IF(G76="Hour",VLOOKUP(E76,'Role Rates'!$B$5:$G$34,6,FALSE()),VLOOKUP(E76,'Role Rates'!$B$5:$G$34,5,FALSE()))),0)</f>
        <v>600</v>
      </c>
      <c r="I76" s="13">
        <f t="shared" ref="I76:I81" si="20">IF(P76="No",0,N(F76)*N(H76))</f>
        <v>900</v>
      </c>
      <c r="J76" s="14">
        <v>0</v>
      </c>
      <c r="K76" s="15">
        <f>IF(P76="No",0,IFERROR(IF(E76="Local / non-AfC",VLOOKUP(D76,'Role Rates'!$A$18:$H$34,8,FALSE()),VLOOKUP(E76,'Role Rates'!$B$5:$H$34,7,FALSE())),'Project Setup'!$B$13))</f>
        <v>0.9</v>
      </c>
      <c r="L76" s="13">
        <f t="shared" ref="L76:L81" si="21">IF(P76="No",0,(N(I76)+N(J76))*N(K76))</f>
        <v>810</v>
      </c>
      <c r="M76" s="15">
        <f>'Project Setup'!$B$14</f>
        <v>0</v>
      </c>
      <c r="N76" s="13">
        <f t="shared" ref="N76:N81" si="22">IF(P76="No",0,(N(I76)+N(J76)+N(L76))*N(M76))</f>
        <v>0</v>
      </c>
      <c r="O76" s="13">
        <f t="shared" ref="O76:O81" si="23">IF(P76="No",0,N(I76)+N(J76)+N(L76)+N(N76))</f>
        <v>1710</v>
      </c>
      <c r="P76" s="12" t="s">
        <v>77</v>
      </c>
      <c r="Q76" s="12" t="s">
        <v>243</v>
      </c>
    </row>
    <row r="77" spans="1:17" ht="18" customHeight="1" x14ac:dyDescent="0.25">
      <c r="A77" s="11" t="s">
        <v>240</v>
      </c>
      <c r="B77" s="11" t="s">
        <v>244</v>
      </c>
      <c r="C77" s="11" t="s">
        <v>245</v>
      </c>
      <c r="D77" s="12" t="s">
        <v>117</v>
      </c>
      <c r="E77" s="12" t="s">
        <v>75</v>
      </c>
      <c r="F77" s="12">
        <v>2</v>
      </c>
      <c r="G77" s="12" t="s">
        <v>76</v>
      </c>
      <c r="H77" s="13">
        <f>IFERROR(IF(E77="Local / non-AfC",IF(G77="Hour",VLOOKUP(D77,'Role Rates'!$A$18:$G$34,7,FALSE()),VLOOKUP(D77,'Role Rates'!$A$18:$G$34,6,FALSE())),IF(G77="Hour",VLOOKUP(E77,'Role Rates'!$B$5:$G$34,6,FALSE()),VLOOKUP(E77,'Role Rates'!$B$5:$G$34,5,FALSE()))),0)</f>
        <v>216.76926912529007</v>
      </c>
      <c r="I77" s="13">
        <f t="shared" si="20"/>
        <v>433.53853825058013</v>
      </c>
      <c r="J77" s="14">
        <v>0</v>
      </c>
      <c r="K77" s="15">
        <f>IF(P77="No",0,IFERROR(IF(E77="Local / non-AfC",VLOOKUP(D77,'Role Rates'!$A$18:$H$34,8,FALSE()),VLOOKUP(E77,'Role Rates'!$B$5:$H$34,7,FALSE())),'Project Setup'!$B$13))</f>
        <v>0.9</v>
      </c>
      <c r="L77" s="13">
        <f t="shared" si="21"/>
        <v>390.18468442552211</v>
      </c>
      <c r="M77" s="15">
        <f>'Project Setup'!$B$14</f>
        <v>0</v>
      </c>
      <c r="N77" s="13">
        <f t="shared" si="22"/>
        <v>0</v>
      </c>
      <c r="O77" s="13">
        <f t="shared" si="23"/>
        <v>823.7232226761023</v>
      </c>
      <c r="P77" s="12" t="s">
        <v>77</v>
      </c>
      <c r="Q77" s="12" t="s">
        <v>246</v>
      </c>
    </row>
    <row r="78" spans="1:17" ht="18" customHeight="1" x14ac:dyDescent="0.25">
      <c r="A78" s="11" t="s">
        <v>240</v>
      </c>
      <c r="B78" s="11" t="s">
        <v>247</v>
      </c>
      <c r="C78" s="11" t="s">
        <v>248</v>
      </c>
      <c r="D78" s="12" t="s">
        <v>249</v>
      </c>
      <c r="E78" s="12" t="s">
        <v>75</v>
      </c>
      <c r="F78" s="12">
        <v>3</v>
      </c>
      <c r="G78" s="12" t="s">
        <v>76</v>
      </c>
      <c r="H78" s="13">
        <f>IFERROR(IF(E78="Local / non-AfC",IF(G78="Hour",VLOOKUP(D78,'Role Rates'!$A$18:$G$34,7,FALSE()),VLOOKUP(D78,'Role Rates'!$A$18:$G$34,6,FALSE())),IF(G78="Hour",VLOOKUP(E78,'Role Rates'!$B$5:$G$34,6,FALSE()),VLOOKUP(E78,'Role Rates'!$B$5:$G$34,5,FALSE()))),0)</f>
        <v>216.76926912529007</v>
      </c>
      <c r="I78" s="13">
        <f t="shared" si="20"/>
        <v>650.3078073758702</v>
      </c>
      <c r="J78" s="14">
        <v>0</v>
      </c>
      <c r="K78" s="15">
        <f>IF(P78="No",0,IFERROR(IF(E78="Local / non-AfC",VLOOKUP(D78,'Role Rates'!$A$18:$H$34,8,FALSE()),VLOOKUP(E78,'Role Rates'!$B$5:$H$34,7,FALSE())),'Project Setup'!$B$13))</f>
        <v>0.9</v>
      </c>
      <c r="L78" s="13">
        <f t="shared" si="21"/>
        <v>585.27702663828325</v>
      </c>
      <c r="M78" s="15">
        <f>'Project Setup'!$B$14</f>
        <v>0</v>
      </c>
      <c r="N78" s="13">
        <f t="shared" si="22"/>
        <v>0</v>
      </c>
      <c r="O78" s="13">
        <f t="shared" si="23"/>
        <v>1235.5848340141533</v>
      </c>
      <c r="P78" s="12" t="s">
        <v>77</v>
      </c>
      <c r="Q78" s="12" t="s">
        <v>250</v>
      </c>
    </row>
    <row r="79" spans="1:17" ht="18" customHeight="1" x14ac:dyDescent="0.25">
      <c r="A79" s="11" t="s">
        <v>240</v>
      </c>
      <c r="B79" s="11" t="s">
        <v>251</v>
      </c>
      <c r="C79" s="11" t="s">
        <v>252</v>
      </c>
      <c r="D79" s="12" t="s">
        <v>253</v>
      </c>
      <c r="E79" s="12" t="s">
        <v>75</v>
      </c>
      <c r="F79" s="12">
        <v>0.5</v>
      </c>
      <c r="G79" s="12" t="s">
        <v>76</v>
      </c>
      <c r="H79" s="13">
        <f>IFERROR(IF(E79="Local / non-AfC",IF(G79="Hour",VLOOKUP(D79,'Role Rates'!$A$18:$G$34,7,FALSE()),VLOOKUP(D79,'Role Rates'!$A$18:$G$34,6,FALSE())),IF(G79="Hour",VLOOKUP(E79,'Role Rates'!$B$5:$G$34,6,FALSE()),VLOOKUP(E79,'Role Rates'!$B$5:$G$34,5,FALSE()))),0)</f>
        <v>216.76926912529007</v>
      </c>
      <c r="I79" s="13">
        <f t="shared" si="20"/>
        <v>0</v>
      </c>
      <c r="J79" s="14">
        <v>0</v>
      </c>
      <c r="K79" s="15">
        <f>IF(P79="No",0,IFERROR(IF(E79="Local / non-AfC",VLOOKUP(D79,'Role Rates'!$A$18:$H$34,8,FALSE()),VLOOKUP(E79,'Role Rates'!$B$5:$H$34,7,FALSE())),'Project Setup'!$B$13))</f>
        <v>0</v>
      </c>
      <c r="L79" s="13">
        <f t="shared" si="21"/>
        <v>0</v>
      </c>
      <c r="M79" s="15">
        <f>'Project Setup'!$B$14</f>
        <v>0</v>
      </c>
      <c r="N79" s="13">
        <f t="shared" si="22"/>
        <v>0</v>
      </c>
      <c r="O79" s="13">
        <f t="shared" si="23"/>
        <v>0</v>
      </c>
      <c r="P79" s="12" t="s">
        <v>193</v>
      </c>
      <c r="Q79" s="12" t="s">
        <v>254</v>
      </c>
    </row>
    <row r="80" spans="1:17" ht="18" customHeight="1" x14ac:dyDescent="0.25">
      <c r="A80" s="11" t="s">
        <v>240</v>
      </c>
      <c r="B80" s="11" t="s">
        <v>255</v>
      </c>
      <c r="C80" s="11" t="s">
        <v>256</v>
      </c>
      <c r="D80" s="12" t="s">
        <v>74</v>
      </c>
      <c r="E80" s="12" t="s">
        <v>75</v>
      </c>
      <c r="F80" s="12">
        <v>3</v>
      </c>
      <c r="G80" s="12" t="s">
        <v>76</v>
      </c>
      <c r="H80" s="13">
        <f>IFERROR(IF(E80="Local / non-AfC",IF(G80="Hour",VLOOKUP(D80,'Role Rates'!$A$18:$G$34,7,FALSE()),VLOOKUP(D80,'Role Rates'!$A$18:$G$34,6,FALSE())),IF(G80="Hour",VLOOKUP(E80,'Role Rates'!$B$5:$G$34,6,FALSE()),VLOOKUP(E80,'Role Rates'!$B$5:$G$34,5,FALSE()))),0)</f>
        <v>216.76926912529007</v>
      </c>
      <c r="I80" s="13">
        <f t="shared" si="20"/>
        <v>650.3078073758702</v>
      </c>
      <c r="J80" s="14">
        <v>0</v>
      </c>
      <c r="K80" s="15">
        <f>IF(P80="No",0,IFERROR(IF(E80="Local / non-AfC",VLOOKUP(D80,'Role Rates'!$A$18:$H$34,8,FALSE()),VLOOKUP(E80,'Role Rates'!$B$5:$H$34,7,FALSE())),'Project Setup'!$B$13))</f>
        <v>0.9</v>
      </c>
      <c r="L80" s="13">
        <f t="shared" si="21"/>
        <v>585.27702663828325</v>
      </c>
      <c r="M80" s="15">
        <f>'Project Setup'!$B$14</f>
        <v>0</v>
      </c>
      <c r="N80" s="13">
        <f t="shared" si="22"/>
        <v>0</v>
      </c>
      <c r="O80" s="13">
        <f t="shared" si="23"/>
        <v>1235.5848340141533</v>
      </c>
      <c r="P80" s="12" t="s">
        <v>77</v>
      </c>
      <c r="Q80" s="12" t="s">
        <v>257</v>
      </c>
    </row>
    <row r="81" spans="1:17" ht="18" customHeight="1" x14ac:dyDescent="0.25">
      <c r="A81" s="11" t="s">
        <v>240</v>
      </c>
      <c r="B81" s="11" t="s">
        <v>258</v>
      </c>
      <c r="C81" s="11" t="s">
        <v>259</v>
      </c>
      <c r="D81" s="12" t="s">
        <v>74</v>
      </c>
      <c r="E81" s="12" t="s">
        <v>75</v>
      </c>
      <c r="F81" s="12">
        <v>1</v>
      </c>
      <c r="G81" s="12" t="s">
        <v>76</v>
      </c>
      <c r="H81" s="13">
        <f>IFERROR(IF(E81="Local / non-AfC",IF(G81="Hour",VLOOKUP(D81,'Role Rates'!$A$18:$G$34,7,FALSE()),VLOOKUP(D81,'Role Rates'!$A$18:$G$34,6,FALSE())),IF(G81="Hour",VLOOKUP(E81,'Role Rates'!$B$5:$G$34,6,FALSE()),VLOOKUP(E81,'Role Rates'!$B$5:$G$34,5,FALSE()))),0)</f>
        <v>216.76926912529007</v>
      </c>
      <c r="I81" s="13">
        <f t="shared" si="20"/>
        <v>216.76926912529007</v>
      </c>
      <c r="J81" s="14">
        <v>0</v>
      </c>
      <c r="K81" s="15">
        <f>IF(P81="No",0,IFERROR(IF(E81="Local / non-AfC",VLOOKUP(D81,'Role Rates'!$A$18:$H$34,8,FALSE()),VLOOKUP(E81,'Role Rates'!$B$5:$H$34,7,FALSE())),'Project Setup'!$B$13))</f>
        <v>0.9</v>
      </c>
      <c r="L81" s="13">
        <f t="shared" si="21"/>
        <v>195.09234221276105</v>
      </c>
      <c r="M81" s="15">
        <f>'Project Setup'!$B$14</f>
        <v>0</v>
      </c>
      <c r="N81" s="13">
        <f t="shared" si="22"/>
        <v>0</v>
      </c>
      <c r="O81" s="13">
        <f t="shared" si="23"/>
        <v>411.86161133805115</v>
      </c>
      <c r="P81" s="12" t="s">
        <v>77</v>
      </c>
      <c r="Q81" s="12" t="s">
        <v>260</v>
      </c>
    </row>
    <row r="82" spans="1:17" ht="28.5" customHeight="1" x14ac:dyDescent="0.25">
      <c r="A82" s="16" t="s">
        <v>97</v>
      </c>
      <c r="B82" s="16" t="s">
        <v>240</v>
      </c>
      <c r="C82" s="16"/>
      <c r="D82" s="16"/>
      <c r="E82" s="17"/>
      <c r="F82" s="16"/>
      <c r="G82" s="16"/>
      <c r="H82" s="18"/>
      <c r="I82" s="18">
        <f>SUM(I76:I81)</f>
        <v>2850.9234221276106</v>
      </c>
      <c r="J82" s="18">
        <f>SUM(J76:J81)</f>
        <v>0</v>
      </c>
      <c r="K82" s="19"/>
      <c r="L82" s="18">
        <f>SUM(L76:L81)</f>
        <v>2565.8310799148499</v>
      </c>
      <c r="M82" s="19"/>
      <c r="N82" s="18">
        <f>SUM(N76:N81)</f>
        <v>0</v>
      </c>
      <c r="O82" s="18">
        <f>SUM(O76:O81)</f>
        <v>5416.7545020424604</v>
      </c>
      <c r="P82" s="16"/>
      <c r="Q82" s="16"/>
    </row>
    <row r="83" spans="1:17" ht="18" customHeight="1" x14ac:dyDescent="0.25">
      <c r="A83" s="20"/>
      <c r="B83" s="20"/>
      <c r="C83" s="20"/>
      <c r="D83" s="20"/>
      <c r="E83" s="21"/>
      <c r="F83" s="20"/>
      <c r="G83" s="20"/>
      <c r="H83" s="22"/>
      <c r="I83" s="22"/>
      <c r="J83" s="22"/>
      <c r="K83" s="23"/>
      <c r="L83" s="22"/>
      <c r="M83" s="23"/>
      <c r="N83" s="22"/>
      <c r="O83" s="22"/>
      <c r="P83" s="20"/>
      <c r="Q83" s="20"/>
    </row>
    <row r="84" spans="1:17" ht="18" customHeight="1" x14ac:dyDescent="0.25">
      <c r="A84" s="44"/>
      <c r="B84" s="44"/>
      <c r="C84" s="44"/>
      <c r="D84" s="44"/>
      <c r="E84" s="45"/>
      <c r="F84" s="44"/>
      <c r="G84" s="44"/>
      <c r="H84" s="46"/>
      <c r="I84" s="46"/>
      <c r="J84" s="46"/>
      <c r="K84" s="47"/>
      <c r="L84" s="46"/>
      <c r="M84" s="47"/>
      <c r="N84" s="46"/>
      <c r="O84" s="46"/>
      <c r="P84" s="44"/>
      <c r="Q84" s="44"/>
    </row>
    <row r="85" spans="1:17" ht="21.75" customHeight="1" x14ac:dyDescent="0.25">
      <c r="A85" s="55" t="s">
        <v>261</v>
      </c>
      <c r="B85" s="55"/>
      <c r="C85" s="55"/>
      <c r="D85" s="55"/>
      <c r="E85" s="55"/>
      <c r="F85" s="55"/>
      <c r="G85" s="55"/>
      <c r="H85" s="55"/>
      <c r="I85" s="55"/>
      <c r="J85" s="55"/>
      <c r="K85" s="55"/>
      <c r="L85" s="55"/>
      <c r="M85" s="55"/>
      <c r="N85" s="55"/>
      <c r="O85" s="55"/>
      <c r="P85" s="55"/>
      <c r="Q85" s="10"/>
    </row>
    <row r="86" spans="1:17" ht="18" customHeight="1" x14ac:dyDescent="0.25">
      <c r="A86" s="11" t="s">
        <v>261</v>
      </c>
      <c r="B86" s="11" t="s">
        <v>262</v>
      </c>
      <c r="C86" s="11" t="s">
        <v>263</v>
      </c>
      <c r="D86" s="12" t="s">
        <v>91</v>
      </c>
      <c r="E86" s="12" t="s">
        <v>92</v>
      </c>
      <c r="F86" s="12">
        <v>1.5</v>
      </c>
      <c r="G86" s="12" t="s">
        <v>76</v>
      </c>
      <c r="H86" s="13">
        <f>IFERROR(IF(E86="Local / non-AfC",IF(G86="Hour",VLOOKUP(D86,'Role Rates'!$A$18:$G$34,7,FALSE()),VLOOKUP(D86,'Role Rates'!$A$18:$G$34,6,FALSE())),IF(G86="Hour",VLOOKUP(E86,'Role Rates'!$B$5:$G$34,6,FALSE()),VLOOKUP(E86,'Role Rates'!$B$5:$G$34,5,FALSE()))),0)</f>
        <v>248.3554839575782</v>
      </c>
      <c r="I86" s="13">
        <f t="shared" ref="I86:I91" si="24">IF(P86="No",0,N(F86)*N(H86))</f>
        <v>372.53322593636733</v>
      </c>
      <c r="J86" s="14">
        <v>0</v>
      </c>
      <c r="K86" s="15">
        <f>IF(P86="No",0,IFERROR(IF(E86="Local / non-AfC",VLOOKUP(D86,'Role Rates'!$A$18:$H$34,8,FALSE()),VLOOKUP(E86,'Role Rates'!$B$5:$H$34,7,FALSE())),'Project Setup'!$B$13))</f>
        <v>0.9</v>
      </c>
      <c r="L86" s="13">
        <f t="shared" ref="L86:L91" si="25">IF(P86="No",0,(N(I86)+N(J86))*N(K86))</f>
        <v>335.27990334273062</v>
      </c>
      <c r="M86" s="15">
        <f>'Project Setup'!$B$14</f>
        <v>0</v>
      </c>
      <c r="N86" s="13">
        <f t="shared" ref="N86:N91" si="26">IF(P86="No",0,(N(I86)+N(J86)+N(L86))*N(M86))</f>
        <v>0</v>
      </c>
      <c r="O86" s="13">
        <f t="shared" ref="O86:O91" si="27">IF(P86="No",0,N(I86)+N(J86)+N(L86)+N(N86))</f>
        <v>707.81312927909789</v>
      </c>
      <c r="P86" s="12" t="s">
        <v>77</v>
      </c>
      <c r="Q86" s="12" t="s">
        <v>264</v>
      </c>
    </row>
    <row r="87" spans="1:17" ht="18" customHeight="1" x14ac:dyDescent="0.25">
      <c r="A87" s="11" t="s">
        <v>261</v>
      </c>
      <c r="B87" s="11" t="s">
        <v>265</v>
      </c>
      <c r="C87" s="11" t="s">
        <v>266</v>
      </c>
      <c r="D87" s="12" t="s">
        <v>91</v>
      </c>
      <c r="E87" s="12" t="s">
        <v>92</v>
      </c>
      <c r="F87" s="12">
        <v>1</v>
      </c>
      <c r="G87" s="12" t="s">
        <v>76</v>
      </c>
      <c r="H87" s="13">
        <f>IFERROR(IF(E87="Local / non-AfC",IF(G87="Hour",VLOOKUP(D87,'Role Rates'!$A$18:$G$34,7,FALSE()),VLOOKUP(D87,'Role Rates'!$A$18:$G$34,6,FALSE())),IF(G87="Hour",VLOOKUP(E87,'Role Rates'!$B$5:$G$34,6,FALSE()),VLOOKUP(E87,'Role Rates'!$B$5:$G$34,5,FALSE()))),0)</f>
        <v>248.3554839575782</v>
      </c>
      <c r="I87" s="13">
        <f t="shared" si="24"/>
        <v>248.3554839575782</v>
      </c>
      <c r="J87" s="14">
        <v>0</v>
      </c>
      <c r="K87" s="15">
        <f>IF(P87="No",0,IFERROR(IF(E87="Local / non-AfC",VLOOKUP(D87,'Role Rates'!$A$18:$H$34,8,FALSE()),VLOOKUP(E87,'Role Rates'!$B$5:$H$34,7,FALSE())),'Project Setup'!$B$13))</f>
        <v>0.9</v>
      </c>
      <c r="L87" s="13">
        <f t="shared" si="25"/>
        <v>223.51993556182038</v>
      </c>
      <c r="M87" s="15">
        <f>'Project Setup'!$B$14</f>
        <v>0</v>
      </c>
      <c r="N87" s="13">
        <f t="shared" si="26"/>
        <v>0</v>
      </c>
      <c r="O87" s="13">
        <f t="shared" si="27"/>
        <v>471.87541951939858</v>
      </c>
      <c r="P87" s="12" t="s">
        <v>77</v>
      </c>
      <c r="Q87" s="12" t="s">
        <v>267</v>
      </c>
    </row>
    <row r="88" spans="1:17" ht="18" customHeight="1" x14ac:dyDescent="0.25">
      <c r="A88" s="11" t="s">
        <v>261</v>
      </c>
      <c r="B88" s="11" t="s">
        <v>268</v>
      </c>
      <c r="C88" s="11" t="s">
        <v>269</v>
      </c>
      <c r="D88" s="12" t="s">
        <v>74</v>
      </c>
      <c r="E88" s="12" t="s">
        <v>75</v>
      </c>
      <c r="F88" s="12">
        <v>0.75</v>
      </c>
      <c r="G88" s="12" t="s">
        <v>76</v>
      </c>
      <c r="H88" s="13">
        <f>IFERROR(IF(E88="Local / non-AfC",IF(G88="Hour",VLOOKUP(D88,'Role Rates'!$A$18:$G$34,7,FALSE()),VLOOKUP(D88,'Role Rates'!$A$18:$G$34,6,FALSE())),IF(G88="Hour",VLOOKUP(E88,'Role Rates'!$B$5:$G$34,6,FALSE()),VLOOKUP(E88,'Role Rates'!$B$5:$G$34,5,FALSE()))),0)</f>
        <v>216.76926912529007</v>
      </c>
      <c r="I88" s="13">
        <f t="shared" si="24"/>
        <v>162.57695184396755</v>
      </c>
      <c r="J88" s="14">
        <v>0</v>
      </c>
      <c r="K88" s="15">
        <f>IF(P88="No",0,IFERROR(IF(E88="Local / non-AfC",VLOOKUP(D88,'Role Rates'!$A$18:$H$34,8,FALSE()),VLOOKUP(E88,'Role Rates'!$B$5:$H$34,7,FALSE())),'Project Setup'!$B$13))</f>
        <v>0.9</v>
      </c>
      <c r="L88" s="13">
        <f t="shared" si="25"/>
        <v>146.31925665957081</v>
      </c>
      <c r="M88" s="15">
        <f>'Project Setup'!$B$14</f>
        <v>0</v>
      </c>
      <c r="N88" s="13">
        <f t="shared" si="26"/>
        <v>0</v>
      </c>
      <c r="O88" s="13">
        <f t="shared" si="27"/>
        <v>308.89620850353833</v>
      </c>
      <c r="P88" s="12" t="s">
        <v>77</v>
      </c>
      <c r="Q88" s="12" t="s">
        <v>270</v>
      </c>
    </row>
    <row r="89" spans="1:17" ht="18" customHeight="1" x14ac:dyDescent="0.25">
      <c r="A89" s="11" t="s">
        <v>261</v>
      </c>
      <c r="B89" s="11" t="s">
        <v>271</v>
      </c>
      <c r="C89" s="11" t="s">
        <v>272</v>
      </c>
      <c r="D89" s="12" t="s">
        <v>273</v>
      </c>
      <c r="E89" s="12" t="s">
        <v>105</v>
      </c>
      <c r="F89" s="12">
        <v>0</v>
      </c>
      <c r="G89" s="12" t="s">
        <v>76</v>
      </c>
      <c r="H89" s="13">
        <f>IFERROR(IF(E89="Local / non-AfC",IF(G89="Hour",VLOOKUP(D89,'Role Rates'!$A$18:$G$34,7,FALSE()),VLOOKUP(D89,'Role Rates'!$A$18:$G$34,6,FALSE())),IF(G89="Hour",VLOOKUP(E89,'Role Rates'!$B$5:$G$34,6,FALSE()),VLOOKUP(E89,'Role Rates'!$B$5:$G$34,5,FALSE()))),0)</f>
        <v>500</v>
      </c>
      <c r="I89" s="13">
        <f t="shared" si="24"/>
        <v>0</v>
      </c>
      <c r="J89" s="14">
        <v>3500</v>
      </c>
      <c r="K89" s="15">
        <f>IF(P89="No",0,IFERROR(IF(E89="Local / non-AfC",VLOOKUP(D89,'Role Rates'!$A$18:$H$34,8,FALSE()),VLOOKUP(E89,'Role Rates'!$B$5:$H$34,7,FALSE())),'Project Setup'!$B$13))</f>
        <v>0.9</v>
      </c>
      <c r="L89" s="13">
        <f t="shared" si="25"/>
        <v>3150</v>
      </c>
      <c r="M89" s="15">
        <f>'Project Setup'!$B$14</f>
        <v>0</v>
      </c>
      <c r="N89" s="13">
        <f t="shared" si="26"/>
        <v>0</v>
      </c>
      <c r="O89" s="13">
        <f t="shared" si="27"/>
        <v>6650</v>
      </c>
      <c r="P89" s="12" t="s">
        <v>77</v>
      </c>
      <c r="Q89" s="12" t="s">
        <v>274</v>
      </c>
    </row>
    <row r="90" spans="1:17" ht="18" customHeight="1" x14ac:dyDescent="0.25">
      <c r="A90" s="11" t="s">
        <v>261</v>
      </c>
      <c r="B90" s="11" t="s">
        <v>275</v>
      </c>
      <c r="C90" s="11" t="s">
        <v>276</v>
      </c>
      <c r="D90" s="12" t="s">
        <v>125</v>
      </c>
      <c r="E90" s="12" t="s">
        <v>75</v>
      </c>
      <c r="F90" s="12">
        <v>0</v>
      </c>
      <c r="G90" s="12" t="s">
        <v>76</v>
      </c>
      <c r="H90" s="13">
        <f>IFERROR(IF(E90="Local / non-AfC",IF(G90="Hour",VLOOKUP(D90,'Role Rates'!$A$18:$G$34,7,FALSE()),VLOOKUP(D90,'Role Rates'!$A$18:$G$34,6,FALSE())),IF(G90="Hour",VLOOKUP(E90,'Role Rates'!$B$5:$G$34,6,FALSE()),VLOOKUP(E90,'Role Rates'!$B$5:$G$34,5,FALSE()))),0)</f>
        <v>216.76926912529007</v>
      </c>
      <c r="I90" s="13">
        <f t="shared" si="24"/>
        <v>0</v>
      </c>
      <c r="J90" s="14">
        <v>1800</v>
      </c>
      <c r="K90" s="15">
        <f>IF(P90="No",0,IFERROR(IF(E90="Local / non-AfC",VLOOKUP(D90,'Role Rates'!$A$18:$H$34,8,FALSE()),VLOOKUP(E90,'Role Rates'!$B$5:$H$34,7,FALSE())),'Project Setup'!$B$13))</f>
        <v>0.9</v>
      </c>
      <c r="L90" s="13">
        <f t="shared" si="25"/>
        <v>1620</v>
      </c>
      <c r="M90" s="15">
        <f>'Project Setup'!$B$14</f>
        <v>0</v>
      </c>
      <c r="N90" s="13">
        <f t="shared" si="26"/>
        <v>0</v>
      </c>
      <c r="O90" s="13">
        <f t="shared" si="27"/>
        <v>3420</v>
      </c>
      <c r="P90" s="12" t="s">
        <v>77</v>
      </c>
      <c r="Q90" s="12" t="s">
        <v>277</v>
      </c>
    </row>
    <row r="91" spans="1:17" ht="18" customHeight="1" x14ac:dyDescent="0.25">
      <c r="A91" s="11" t="s">
        <v>261</v>
      </c>
      <c r="B91" s="11" t="s">
        <v>278</v>
      </c>
      <c r="C91" s="11" t="s">
        <v>279</v>
      </c>
      <c r="D91" s="12" t="s">
        <v>113</v>
      </c>
      <c r="E91" s="12" t="s">
        <v>87</v>
      </c>
      <c r="F91" s="12">
        <v>1</v>
      </c>
      <c r="G91" s="12" t="s">
        <v>76</v>
      </c>
      <c r="H91" s="13">
        <f>IFERROR(IF(E91="Local / non-AfC",IF(G91="Hour",VLOOKUP(D91,'Role Rates'!$A$18:$G$34,7,FALSE()),VLOOKUP(D91,'Role Rates'!$A$18:$G$34,6,FALSE())),IF(G91="Hour",VLOOKUP(E91,'Role Rates'!$B$5:$G$34,6,FALSE()),VLOOKUP(E91,'Role Rates'!$B$5:$G$34,5,FALSE()))),0)</f>
        <v>184.55785052643691</v>
      </c>
      <c r="I91" s="13">
        <f t="shared" si="24"/>
        <v>184.55785052643691</v>
      </c>
      <c r="J91" s="14">
        <v>0</v>
      </c>
      <c r="K91" s="15">
        <f>IF(P91="No",0,IFERROR(IF(E91="Local / non-AfC",VLOOKUP(D91,'Role Rates'!$A$18:$H$34,8,FALSE()),VLOOKUP(E91,'Role Rates'!$B$5:$H$34,7,FALSE())),'Project Setup'!$B$13))</f>
        <v>0.9</v>
      </c>
      <c r="L91" s="13">
        <f t="shared" si="25"/>
        <v>166.10206547379323</v>
      </c>
      <c r="M91" s="15">
        <f>'Project Setup'!$B$14</f>
        <v>0</v>
      </c>
      <c r="N91" s="13">
        <f t="shared" si="26"/>
        <v>0</v>
      </c>
      <c r="O91" s="13">
        <f t="shared" si="27"/>
        <v>350.65991600023017</v>
      </c>
      <c r="P91" s="12" t="s">
        <v>77</v>
      </c>
      <c r="Q91" s="12" t="s">
        <v>280</v>
      </c>
    </row>
    <row r="92" spans="1:17" ht="20.25" customHeight="1" x14ac:dyDescent="0.25">
      <c r="A92" s="16" t="s">
        <v>97</v>
      </c>
      <c r="B92" s="16" t="s">
        <v>261</v>
      </c>
      <c r="C92" s="16"/>
      <c r="D92" s="16"/>
      <c r="E92" s="17"/>
      <c r="F92" s="16"/>
      <c r="G92" s="16"/>
      <c r="H92" s="18"/>
      <c r="I92" s="18">
        <f>SUM(I86:I91)</f>
        <v>968.02351226435007</v>
      </c>
      <c r="J92" s="18">
        <f>SUM(J86:J91)</f>
        <v>5300</v>
      </c>
      <c r="K92" s="19"/>
      <c r="L92" s="18">
        <f>SUM(L86:L91)</f>
        <v>5641.2211610379145</v>
      </c>
      <c r="M92" s="19"/>
      <c r="N92" s="18">
        <f>SUM(N86:N91)</f>
        <v>0</v>
      </c>
      <c r="O92" s="18">
        <f>SUM(O86:O91)</f>
        <v>11909.244673302264</v>
      </c>
      <c r="P92" s="16"/>
      <c r="Q92" s="16"/>
    </row>
    <row r="93" spans="1:17" ht="18" customHeight="1" x14ac:dyDescent="0.25">
      <c r="A93" s="44"/>
      <c r="B93" s="44"/>
      <c r="C93" s="44"/>
      <c r="D93" s="44"/>
      <c r="E93" s="45"/>
      <c r="F93" s="44"/>
      <c r="G93" s="44"/>
      <c r="H93" s="46"/>
      <c r="I93" s="46"/>
      <c r="J93" s="46"/>
      <c r="K93" s="47"/>
      <c r="L93" s="46"/>
      <c r="M93" s="47"/>
      <c r="N93" s="46"/>
      <c r="O93" s="46"/>
      <c r="P93" s="44"/>
      <c r="Q93" s="44"/>
    </row>
    <row r="94" spans="1:17" ht="21.75" customHeight="1" x14ac:dyDescent="0.25">
      <c r="A94" s="55" t="s">
        <v>281</v>
      </c>
      <c r="B94" s="55"/>
      <c r="C94" s="55"/>
      <c r="D94" s="55"/>
      <c r="E94" s="55"/>
      <c r="F94" s="55"/>
      <c r="G94" s="55"/>
      <c r="H94" s="55"/>
      <c r="I94" s="55"/>
      <c r="J94" s="55"/>
      <c r="K94" s="55"/>
      <c r="L94" s="55"/>
      <c r="M94" s="55"/>
      <c r="N94" s="55"/>
      <c r="O94" s="55"/>
      <c r="P94" s="55"/>
      <c r="Q94" s="10"/>
    </row>
    <row r="95" spans="1:17" ht="18" customHeight="1" x14ac:dyDescent="0.25">
      <c r="A95" s="11" t="s">
        <v>281</v>
      </c>
      <c r="B95" s="11" t="s">
        <v>282</v>
      </c>
      <c r="C95" s="11" t="s">
        <v>283</v>
      </c>
      <c r="D95" s="12" t="s">
        <v>74</v>
      </c>
      <c r="E95" s="12" t="s">
        <v>75</v>
      </c>
      <c r="F95" s="12">
        <v>0</v>
      </c>
      <c r="G95" s="12" t="s">
        <v>76</v>
      </c>
      <c r="H95" s="13">
        <f>IFERROR(IF(E95="Local / non-AfC",IF(G95="Hour",VLOOKUP(D95,'Role Rates'!$A$18:$G$34,7,FALSE()),VLOOKUP(D95,'Role Rates'!$A$18:$G$34,6,FALSE())),IF(G95="Hour",VLOOKUP(E95,'Role Rates'!$B$5:$G$34,6,FALSE()),VLOOKUP(E95,'Role Rates'!$B$5:$G$34,5,FALSE()))),0)</f>
        <v>216.76926912529007</v>
      </c>
      <c r="I95" s="13">
        <f>IF(P95="No",0,N(F95)*N(H95))</f>
        <v>0</v>
      </c>
      <c r="J95" s="14">
        <v>0</v>
      </c>
      <c r="K95" s="15">
        <f>IF(P95="No",0,IFERROR(IF(E95="Local / non-AfC",VLOOKUP(D95,'Role Rates'!$A$18:$H$34,8,FALSE()),VLOOKUP(E95,'Role Rates'!$B$5:$H$34,7,FALSE())),'Project Setup'!$B$13))</f>
        <v>0</v>
      </c>
      <c r="L95" s="13">
        <f>IF(P95="No",0,(N(I95)+N(J95))*N(K95))</f>
        <v>0</v>
      </c>
      <c r="M95" s="15">
        <f>'Project Setup'!$B$14</f>
        <v>0</v>
      </c>
      <c r="N95" s="13">
        <f>IF(P95="No",0,(N(I95)+N(J95)+N(L95))*N(M95))</f>
        <v>0</v>
      </c>
      <c r="O95" s="13">
        <f>IF(P95="No",0,N(I95)+N(J95)+N(L95)+N(N95))</f>
        <v>0</v>
      </c>
      <c r="P95" s="12" t="s">
        <v>193</v>
      </c>
      <c r="Q95" s="12" t="s">
        <v>284</v>
      </c>
    </row>
    <row r="96" spans="1:17" ht="18" customHeight="1" x14ac:dyDescent="0.25">
      <c r="A96" s="11" t="s">
        <v>281</v>
      </c>
      <c r="B96" s="11" t="s">
        <v>285</v>
      </c>
      <c r="C96" s="11" t="s">
        <v>286</v>
      </c>
      <c r="D96" s="12" t="s">
        <v>176</v>
      </c>
      <c r="E96" s="12" t="s">
        <v>75</v>
      </c>
      <c r="F96" s="12">
        <v>0.5</v>
      </c>
      <c r="G96" s="12" t="s">
        <v>76</v>
      </c>
      <c r="H96" s="13">
        <f>IFERROR(IF(E96="Local / non-AfC",IF(G96="Hour",VLOOKUP(D96,'Role Rates'!$A$18:$G$34,7,FALSE()),VLOOKUP(D96,'Role Rates'!$A$18:$G$34,6,FALSE())),IF(G96="Hour",VLOOKUP(E96,'Role Rates'!$B$5:$G$34,6,FALSE()),VLOOKUP(E96,'Role Rates'!$B$5:$G$34,5,FALSE()))),0)</f>
        <v>216.76926912529007</v>
      </c>
      <c r="I96" s="13">
        <f>IF(P96="No",0,N(F96)*N(H96))</f>
        <v>108.38463456264503</v>
      </c>
      <c r="J96" s="14">
        <v>0</v>
      </c>
      <c r="K96" s="15">
        <f>IF(P96="No",0,IFERROR(IF(E96="Local / non-AfC",VLOOKUP(D96,'Role Rates'!$A$18:$H$34,8,FALSE()),VLOOKUP(E96,'Role Rates'!$B$5:$H$34,7,FALSE())),'Project Setup'!$B$13))</f>
        <v>0.9</v>
      </c>
      <c r="L96" s="13">
        <f>IF(P96="No",0,(N(I96)+N(J96))*N(K96))</f>
        <v>97.546171106380527</v>
      </c>
      <c r="M96" s="15">
        <f>'Project Setup'!$B$14</f>
        <v>0</v>
      </c>
      <c r="N96" s="13">
        <f>IF(P96="No",0,(N(I96)+N(J96)+N(L96))*N(M96))</f>
        <v>0</v>
      </c>
      <c r="O96" s="13">
        <f>IF(P96="No",0,N(I96)+N(J96)+N(L96)+N(N96))</f>
        <v>205.93080566902557</v>
      </c>
      <c r="P96" s="12" t="s">
        <v>77</v>
      </c>
      <c r="Q96" s="12" t="s">
        <v>287</v>
      </c>
    </row>
    <row r="97" spans="1:17" ht="18" customHeight="1" x14ac:dyDescent="0.25">
      <c r="A97" s="11" t="s">
        <v>281</v>
      </c>
      <c r="B97" s="11" t="s">
        <v>288</v>
      </c>
      <c r="C97" s="11" t="s">
        <v>289</v>
      </c>
      <c r="D97" s="12" t="s">
        <v>176</v>
      </c>
      <c r="E97" s="12" t="s">
        <v>75</v>
      </c>
      <c r="F97" s="12">
        <v>0.25</v>
      </c>
      <c r="G97" s="12" t="s">
        <v>76</v>
      </c>
      <c r="H97" s="13">
        <f>IFERROR(IF(E97="Local / non-AfC",IF(G97="Hour",VLOOKUP(D97,'Role Rates'!$A$18:$G$34,7,FALSE()),VLOOKUP(D97,'Role Rates'!$A$18:$G$34,6,FALSE())),IF(G97="Hour",VLOOKUP(E97,'Role Rates'!$B$5:$G$34,6,FALSE()),VLOOKUP(E97,'Role Rates'!$B$5:$G$34,5,FALSE()))),0)</f>
        <v>216.76926912529007</v>
      </c>
      <c r="I97" s="13">
        <f>IF(P97="No",0,N(F97)*N(H97))</f>
        <v>54.192317281322516</v>
      </c>
      <c r="J97" s="14">
        <v>0</v>
      </c>
      <c r="K97" s="15">
        <f>IF(P97="No",0,IFERROR(IF(E97="Local / non-AfC",VLOOKUP(D97,'Role Rates'!$A$18:$H$34,8,FALSE()),VLOOKUP(E97,'Role Rates'!$B$5:$H$34,7,FALSE())),'Project Setup'!$B$13))</f>
        <v>0.9</v>
      </c>
      <c r="L97" s="13">
        <f>IF(P97="No",0,(N(I97)+N(J97))*N(K97))</f>
        <v>48.773085553190263</v>
      </c>
      <c r="M97" s="15">
        <f>'Project Setup'!$B$14</f>
        <v>0</v>
      </c>
      <c r="N97" s="13">
        <f>IF(P97="No",0,(N(I97)+N(J97)+N(L97))*N(M97))</f>
        <v>0</v>
      </c>
      <c r="O97" s="13">
        <f>IF(P97="No",0,N(I97)+N(J97)+N(L97)+N(N97))</f>
        <v>102.96540283451279</v>
      </c>
      <c r="P97" s="12" t="s">
        <v>77</v>
      </c>
      <c r="Q97" s="12" t="s">
        <v>290</v>
      </c>
    </row>
    <row r="98" spans="1:17" ht="18" customHeight="1" x14ac:dyDescent="0.25">
      <c r="A98" s="11" t="s">
        <v>281</v>
      </c>
      <c r="B98" s="11" t="s">
        <v>291</v>
      </c>
      <c r="C98" s="11" t="s">
        <v>292</v>
      </c>
      <c r="D98" s="12" t="s">
        <v>74</v>
      </c>
      <c r="E98" s="12" t="s">
        <v>75</v>
      </c>
      <c r="F98" s="12">
        <v>0.25</v>
      </c>
      <c r="G98" s="12" t="s">
        <v>76</v>
      </c>
      <c r="H98" s="13">
        <f>IFERROR(IF(E98="Local / non-AfC",IF(G98="Hour",VLOOKUP(D98,'Role Rates'!$A$18:$G$34,7,FALSE()),VLOOKUP(D98,'Role Rates'!$A$18:$G$34,6,FALSE())),IF(G98="Hour",VLOOKUP(E98,'Role Rates'!$B$5:$G$34,6,FALSE()),VLOOKUP(E98,'Role Rates'!$B$5:$G$34,5,FALSE()))),0)</f>
        <v>216.76926912529007</v>
      </c>
      <c r="I98" s="13">
        <f>IF(P98="No",0,N(F98)*N(H98))</f>
        <v>54.192317281322516</v>
      </c>
      <c r="J98" s="14">
        <v>0</v>
      </c>
      <c r="K98" s="15">
        <f>IF(P98="No",0,IFERROR(IF(E98="Local / non-AfC",VLOOKUP(D98,'Role Rates'!$A$18:$H$34,8,FALSE()),VLOOKUP(E98,'Role Rates'!$B$5:$H$34,7,FALSE())),'Project Setup'!$B$13))</f>
        <v>0.9</v>
      </c>
      <c r="L98" s="13">
        <f>IF(P98="No",0,(N(I98)+N(J98))*N(K98))</f>
        <v>48.773085553190263</v>
      </c>
      <c r="M98" s="15">
        <f>'Project Setup'!$B$14</f>
        <v>0</v>
      </c>
      <c r="N98" s="13">
        <f>IF(P98="No",0,(N(I98)+N(J98)+N(L98))*N(M98))</f>
        <v>0</v>
      </c>
      <c r="O98" s="13">
        <f>IF(P98="No",0,N(I98)+N(J98)+N(L98)+N(N98))</f>
        <v>102.96540283451279</v>
      </c>
      <c r="P98" s="12" t="s">
        <v>77</v>
      </c>
      <c r="Q98" s="12" t="s">
        <v>293</v>
      </c>
    </row>
    <row r="99" spans="1:17" ht="30.75" customHeight="1" x14ac:dyDescent="0.25">
      <c r="A99" s="16" t="s">
        <v>97</v>
      </c>
      <c r="B99" s="16" t="s">
        <v>281</v>
      </c>
      <c r="C99" s="16"/>
      <c r="D99" s="16"/>
      <c r="E99" s="17"/>
      <c r="F99" s="16"/>
      <c r="G99" s="16"/>
      <c r="H99" s="18"/>
      <c r="I99" s="18">
        <f>SUM(I95:I98)</f>
        <v>216.76926912529007</v>
      </c>
      <c r="J99" s="18">
        <f>SUM(J95:J98)</f>
        <v>0</v>
      </c>
      <c r="K99" s="19"/>
      <c r="L99" s="18">
        <f>SUM(L95:L98)</f>
        <v>195.09234221276105</v>
      </c>
      <c r="M99" s="19"/>
      <c r="N99" s="18">
        <f>SUM(N95:N98)</f>
        <v>0</v>
      </c>
      <c r="O99" s="18">
        <f>SUM(O95:O98)</f>
        <v>411.86161133805115</v>
      </c>
      <c r="P99" s="16"/>
      <c r="Q99" s="16"/>
    </row>
    <row r="100" spans="1:17" ht="18" customHeight="1" x14ac:dyDescent="0.25">
      <c r="A100" s="44"/>
      <c r="B100" s="44"/>
      <c r="C100" s="44"/>
      <c r="D100" s="44"/>
      <c r="E100" s="45"/>
      <c r="F100" s="44"/>
      <c r="G100" s="44"/>
      <c r="H100" s="46"/>
      <c r="I100" s="46"/>
      <c r="J100" s="46"/>
      <c r="K100" s="47"/>
      <c r="L100" s="46"/>
      <c r="M100" s="47"/>
      <c r="N100" s="46"/>
      <c r="O100" s="46"/>
      <c r="P100" s="44"/>
      <c r="Q100" s="44"/>
    </row>
    <row r="101" spans="1:17" ht="21.75" customHeight="1" x14ac:dyDescent="0.25">
      <c r="A101" s="55" t="s">
        <v>294</v>
      </c>
      <c r="B101" s="55"/>
      <c r="C101" s="55"/>
      <c r="D101" s="55"/>
      <c r="E101" s="55"/>
      <c r="F101" s="55"/>
      <c r="G101" s="55"/>
      <c r="H101" s="55"/>
      <c r="I101" s="55"/>
      <c r="J101" s="55"/>
      <c r="K101" s="55"/>
      <c r="L101" s="55"/>
      <c r="M101" s="55"/>
      <c r="N101" s="55"/>
      <c r="O101" s="55"/>
      <c r="P101" s="55"/>
      <c r="Q101" s="10"/>
    </row>
    <row r="102" spans="1:17" ht="18" customHeight="1" x14ac:dyDescent="0.25">
      <c r="A102" s="11" t="s">
        <v>294</v>
      </c>
      <c r="B102" s="11" t="s">
        <v>295</v>
      </c>
      <c r="C102" s="11" t="s">
        <v>296</v>
      </c>
      <c r="D102" s="12" t="s">
        <v>74</v>
      </c>
      <c r="E102" s="12" t="s">
        <v>75</v>
      </c>
      <c r="F102" s="12">
        <v>0</v>
      </c>
      <c r="G102" s="12" t="s">
        <v>76</v>
      </c>
      <c r="H102" s="13">
        <f>IFERROR(IF(E102="Local / non-AfC",IF(G102="Hour",VLOOKUP(D102,'Role Rates'!$A$18:$G$34,7,FALSE()),VLOOKUP(D102,'Role Rates'!$A$18:$G$34,6,FALSE())),IF(G102="Hour",VLOOKUP(E102,'Role Rates'!$B$5:$G$34,6,FALSE()),VLOOKUP(E102,'Role Rates'!$B$5:$G$34,5,FALSE()))),0)</f>
        <v>216.76926912529007</v>
      </c>
      <c r="I102" s="13">
        <f>IF(P102="No",0,N(F102)*N(H102))</f>
        <v>0</v>
      </c>
      <c r="J102" s="14">
        <v>0</v>
      </c>
      <c r="K102" s="15">
        <f>IF(P102="No",0,IFERROR(IF(E102="Local / non-AfC",VLOOKUP(D102,'Role Rates'!$A$18:$H$34,8,FALSE()),VLOOKUP(E102,'Role Rates'!$B$5:$H$34,7,FALSE())),'Project Setup'!$B$13))</f>
        <v>0</v>
      </c>
      <c r="L102" s="13">
        <f>IF(P102="No",0,(N(I102)+N(J102))*N(K102))</f>
        <v>0</v>
      </c>
      <c r="M102" s="15">
        <f>'Project Setup'!$B$14</f>
        <v>0</v>
      </c>
      <c r="N102" s="13">
        <f>IF(P102="No",0,(N(I102)+N(J102)+N(L102))*N(M102))</f>
        <v>0</v>
      </c>
      <c r="O102" s="13">
        <f>IF(P102="No",0,N(I102)+N(J102)+N(L102)+N(N102))</f>
        <v>0</v>
      </c>
      <c r="P102" s="12" t="s">
        <v>193</v>
      </c>
      <c r="Q102" s="12" t="s">
        <v>297</v>
      </c>
    </row>
    <row r="103" spans="1:17" ht="18" customHeight="1" x14ac:dyDescent="0.25">
      <c r="A103" s="11" t="s">
        <v>294</v>
      </c>
      <c r="B103" s="11" t="s">
        <v>298</v>
      </c>
      <c r="C103" s="11" t="s">
        <v>299</v>
      </c>
      <c r="D103" s="12" t="s">
        <v>74</v>
      </c>
      <c r="E103" s="12" t="s">
        <v>75</v>
      </c>
      <c r="F103" s="12">
        <v>0.5</v>
      </c>
      <c r="G103" s="12" t="s">
        <v>76</v>
      </c>
      <c r="H103" s="13">
        <f>IFERROR(IF(E103="Local / non-AfC",IF(G103="Hour",VLOOKUP(D103,'Role Rates'!$A$18:$G$34,7,FALSE()),VLOOKUP(D103,'Role Rates'!$A$18:$G$34,6,FALSE())),IF(G103="Hour",VLOOKUP(E103,'Role Rates'!$B$5:$G$34,6,FALSE()),VLOOKUP(E103,'Role Rates'!$B$5:$G$34,5,FALSE()))),0)</f>
        <v>216.76926912529007</v>
      </c>
      <c r="I103" s="13">
        <f>IF(P103="No",0,N(F103)*N(H103))</f>
        <v>108.38463456264503</v>
      </c>
      <c r="J103" s="14">
        <v>0</v>
      </c>
      <c r="K103" s="15">
        <f>IF(P103="No",0,IFERROR(IF(E103="Local / non-AfC",VLOOKUP(D103,'Role Rates'!$A$18:$H$34,8,FALSE()),VLOOKUP(E103,'Role Rates'!$B$5:$H$34,7,FALSE())),'Project Setup'!$B$13))</f>
        <v>0.9</v>
      </c>
      <c r="L103" s="13">
        <f>IF(P103="No",0,(N(I103)+N(J103))*N(K103))</f>
        <v>97.546171106380527</v>
      </c>
      <c r="M103" s="15">
        <f>'Project Setup'!$B$14</f>
        <v>0</v>
      </c>
      <c r="N103" s="13">
        <f>IF(P103="No",0,(N(I103)+N(J103)+N(L103))*N(M103))</f>
        <v>0</v>
      </c>
      <c r="O103" s="13">
        <f>IF(P103="No",0,N(I103)+N(J103)+N(L103)+N(N103))</f>
        <v>205.93080566902557</v>
      </c>
      <c r="P103" s="12" t="s">
        <v>77</v>
      </c>
      <c r="Q103" s="12" t="s">
        <v>300</v>
      </c>
    </row>
    <row r="104" spans="1:17" ht="18" customHeight="1" x14ac:dyDescent="0.25">
      <c r="A104" s="11" t="s">
        <v>294</v>
      </c>
      <c r="B104" s="11" t="s">
        <v>301</v>
      </c>
      <c r="C104" s="11" t="s">
        <v>302</v>
      </c>
      <c r="D104" s="12" t="s">
        <v>74</v>
      </c>
      <c r="E104" s="12" t="s">
        <v>75</v>
      </c>
      <c r="F104" s="12">
        <v>0.75</v>
      </c>
      <c r="G104" s="12" t="s">
        <v>76</v>
      </c>
      <c r="H104" s="13">
        <f>IFERROR(IF(E104="Local / non-AfC",IF(G104="Hour",VLOOKUP(D104,'Role Rates'!$A$18:$G$34,7,FALSE()),VLOOKUP(D104,'Role Rates'!$A$18:$G$34,6,FALSE())),IF(G104="Hour",VLOOKUP(E104,'Role Rates'!$B$5:$G$34,6,FALSE()),VLOOKUP(E104,'Role Rates'!$B$5:$G$34,5,FALSE()))),0)</f>
        <v>216.76926912529007</v>
      </c>
      <c r="I104" s="13">
        <f>IF(P104="No",0,N(F104)*N(H104))</f>
        <v>162.57695184396755</v>
      </c>
      <c r="J104" s="14">
        <v>0</v>
      </c>
      <c r="K104" s="15">
        <f>IF(P104="No",0,IFERROR(IF(E104="Local / non-AfC",VLOOKUP(D104,'Role Rates'!$A$18:$H$34,8,FALSE()),VLOOKUP(E104,'Role Rates'!$B$5:$H$34,7,FALSE())),'Project Setup'!$B$13))</f>
        <v>0.9</v>
      </c>
      <c r="L104" s="13">
        <f>IF(P104="No",0,(N(I104)+N(J104))*N(K104))</f>
        <v>146.31925665957081</v>
      </c>
      <c r="M104" s="15">
        <f>'Project Setup'!$B$14</f>
        <v>0</v>
      </c>
      <c r="N104" s="13">
        <f>IF(P104="No",0,(N(I104)+N(J104)+N(L104))*N(M104))</f>
        <v>0</v>
      </c>
      <c r="O104" s="13">
        <f>IF(P104="No",0,N(I104)+N(J104)+N(L104)+N(N104))</f>
        <v>308.89620850353833</v>
      </c>
      <c r="P104" s="12" t="s">
        <v>77</v>
      </c>
      <c r="Q104" s="12" t="s">
        <v>303</v>
      </c>
    </row>
    <row r="105" spans="1:17" ht="18" customHeight="1" x14ac:dyDescent="0.25">
      <c r="A105" s="11" t="s">
        <v>294</v>
      </c>
      <c r="B105" s="11" t="s">
        <v>304</v>
      </c>
      <c r="C105" s="11" t="s">
        <v>305</v>
      </c>
      <c r="D105" s="12" t="s">
        <v>176</v>
      </c>
      <c r="E105" s="12" t="s">
        <v>75</v>
      </c>
      <c r="F105" s="12">
        <v>0.75</v>
      </c>
      <c r="G105" s="12" t="s">
        <v>76</v>
      </c>
      <c r="H105" s="13">
        <f>IFERROR(IF(E105="Local / non-AfC",IF(G105="Hour",VLOOKUP(D105,'Role Rates'!$A$18:$G$34,7,FALSE()),VLOOKUP(D105,'Role Rates'!$A$18:$G$34,6,FALSE())),IF(G105="Hour",VLOOKUP(E105,'Role Rates'!$B$5:$G$34,6,FALSE()),VLOOKUP(E105,'Role Rates'!$B$5:$G$34,5,FALSE()))),0)</f>
        <v>216.76926912529007</v>
      </c>
      <c r="I105" s="13">
        <f>IF(P105="No",0,N(F105)*N(H105))</f>
        <v>162.57695184396755</v>
      </c>
      <c r="J105" s="14">
        <v>0</v>
      </c>
      <c r="K105" s="15">
        <f>IF(P105="No",0,IFERROR(IF(E105="Local / non-AfC",VLOOKUP(D105,'Role Rates'!$A$18:$H$34,8,FALSE()),VLOOKUP(E105,'Role Rates'!$B$5:$H$34,7,FALSE())),'Project Setup'!$B$13))</f>
        <v>0.9</v>
      </c>
      <c r="L105" s="13">
        <f>IF(P105="No",0,(N(I105)+N(J105))*N(K105))</f>
        <v>146.31925665957081</v>
      </c>
      <c r="M105" s="15">
        <f>'Project Setup'!$B$14</f>
        <v>0</v>
      </c>
      <c r="N105" s="13">
        <f>IF(P105="No",0,(N(I105)+N(J105)+N(L105))*N(M105))</f>
        <v>0</v>
      </c>
      <c r="O105" s="13">
        <f>IF(P105="No",0,N(I105)+N(J105)+N(L105)+N(N105))</f>
        <v>308.89620850353833</v>
      </c>
      <c r="P105" s="12" t="s">
        <v>77</v>
      </c>
      <c r="Q105" s="12" t="s">
        <v>306</v>
      </c>
    </row>
    <row r="106" spans="1:17" ht="29.25" customHeight="1" x14ac:dyDescent="0.25">
      <c r="A106" s="16" t="s">
        <v>97</v>
      </c>
      <c r="B106" s="16" t="s">
        <v>294</v>
      </c>
      <c r="C106" s="16"/>
      <c r="D106" s="16"/>
      <c r="E106" s="17"/>
      <c r="F106" s="16"/>
      <c r="G106" s="16"/>
      <c r="H106" s="18"/>
      <c r="I106" s="18">
        <f>SUM(I102:I105)</f>
        <v>433.53853825058013</v>
      </c>
      <c r="J106" s="18">
        <f>SUM(J102:J105)</f>
        <v>0</v>
      </c>
      <c r="K106" s="19"/>
      <c r="L106" s="18">
        <f>SUM(L102:L105)</f>
        <v>390.18468442552216</v>
      </c>
      <c r="M106" s="19"/>
      <c r="N106" s="18">
        <f>SUM(N102:N105)</f>
        <v>0</v>
      </c>
      <c r="O106" s="18">
        <f>SUM(O102:O105)</f>
        <v>823.72322267610218</v>
      </c>
      <c r="P106" s="16"/>
      <c r="Q106" s="16"/>
    </row>
    <row r="107" spans="1:17" ht="18" customHeight="1" x14ac:dyDescent="0.25">
      <c r="A107" s="44"/>
      <c r="B107" s="44"/>
      <c r="C107" s="44"/>
      <c r="D107" s="44"/>
      <c r="E107" s="45"/>
      <c r="F107" s="44"/>
      <c r="G107" s="44"/>
      <c r="H107" s="46"/>
      <c r="I107" s="46"/>
      <c r="J107" s="46"/>
      <c r="K107" s="47"/>
      <c r="L107" s="46"/>
      <c r="M107" s="47"/>
      <c r="N107" s="46"/>
      <c r="O107" s="46"/>
      <c r="P107" s="44"/>
      <c r="Q107" s="44"/>
    </row>
    <row r="108" spans="1:17" ht="18" customHeight="1" x14ac:dyDescent="0.25">
      <c r="A108" s="56" t="s">
        <v>307</v>
      </c>
      <c r="B108" s="56"/>
      <c r="C108" s="56"/>
      <c r="D108" s="56"/>
      <c r="E108" s="56"/>
      <c r="F108" s="56"/>
      <c r="G108" s="56"/>
      <c r="H108" s="56"/>
      <c r="I108" s="56"/>
      <c r="J108" s="56"/>
      <c r="K108" s="56"/>
      <c r="L108" s="56"/>
      <c r="M108" s="56"/>
      <c r="N108" s="25"/>
      <c r="O108" s="26">
        <f>SUMIF(A:A,"Subtotal",O:O)</f>
        <v>57096.589283317036</v>
      </c>
      <c r="P108" s="24"/>
      <c r="Q108" s="24"/>
    </row>
    <row r="110" spans="1:17" x14ac:dyDescent="0.25">
      <c r="A110" s="45" t="s">
        <v>537</v>
      </c>
    </row>
  </sheetData>
  <mergeCells count="15">
    <mergeCell ref="A1:H1"/>
    <mergeCell ref="A2:H2"/>
    <mergeCell ref="A5:P5"/>
    <mergeCell ref="A13:P13"/>
    <mergeCell ref="A22:P22"/>
    <mergeCell ref="A30:P30"/>
    <mergeCell ref="A39:P39"/>
    <mergeCell ref="A48:P48"/>
    <mergeCell ref="A57:P57"/>
    <mergeCell ref="A67:P67"/>
    <mergeCell ref="A75:P75"/>
    <mergeCell ref="A85:P85"/>
    <mergeCell ref="A94:P94"/>
    <mergeCell ref="A101:P101"/>
    <mergeCell ref="A108:M108"/>
  </mergeCells>
  <conditionalFormatting sqref="A5:P108">
    <cfRule type="expression" dxfId="0" priority="2">
      <formula>$O5="No"</formula>
    </cfRule>
  </conditionalFormatting>
  <dataValidations count="3">
    <dataValidation type="list" allowBlank="1" sqref="E6:E105" xr:uid="{00000000-0002-0000-0200-000000000000}">
      <formula1>"Band 1,Band 2,Band 3,Band 4,Band 5,Band 6,Band 7,Band 8a,Band 8b,Band 8c,Band 8d,Band 9,Local / non-AfC"</formula1>
      <formula2>0</formula2>
    </dataValidation>
    <dataValidation type="list" allowBlank="1" sqref="G6:G105" xr:uid="{00000000-0002-0000-0200-000001000000}">
      <formula1>"Day,Hour,Item,Project,Month"</formula1>
      <formula2>0</formula2>
    </dataValidation>
    <dataValidation type="list" sqref="P6:P105" xr:uid="{00000000-0002-0000-0200-000002000000}">
      <formula1>"Yes,No"</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Q23"/>
  <sheetViews>
    <sheetView showGridLines="0" zoomScaleNormal="100" workbookViewId="0">
      <selection sqref="A1:H1"/>
    </sheetView>
  </sheetViews>
  <sheetFormatPr defaultColWidth="8.7109375" defaultRowHeight="15" x14ac:dyDescent="0.25"/>
  <cols>
    <col min="1" max="1" width="36" style="2" customWidth="1"/>
    <col min="2" max="5" width="18" style="2" customWidth="1"/>
    <col min="6" max="6" width="36" style="2" customWidth="1"/>
    <col min="7" max="8" width="14" style="2" customWidth="1"/>
    <col min="9" max="16384" width="8.7109375" style="2"/>
  </cols>
  <sheetData>
    <row r="1" spans="1:17" ht="27.75" customHeight="1" x14ac:dyDescent="0.25">
      <c r="A1" s="52" t="s">
        <v>541</v>
      </c>
      <c r="B1" s="52"/>
      <c r="C1" s="52"/>
      <c r="D1" s="52"/>
      <c r="E1" s="52"/>
      <c r="F1" s="52"/>
      <c r="G1" s="52"/>
      <c r="H1" s="52"/>
      <c r="I1" s="45"/>
      <c r="J1" s="44"/>
      <c r="K1" s="44"/>
      <c r="L1" s="44"/>
      <c r="M1" s="44"/>
      <c r="N1" s="44"/>
      <c r="O1" s="44"/>
      <c r="P1" s="44"/>
      <c r="Q1" s="44"/>
    </row>
    <row r="2" spans="1:17" ht="31.5" customHeight="1" x14ac:dyDescent="0.25">
      <c r="A2" s="57" t="s">
        <v>308</v>
      </c>
      <c r="B2" s="57"/>
      <c r="C2" s="57"/>
      <c r="D2" s="57"/>
      <c r="E2" s="57"/>
      <c r="F2" s="57"/>
      <c r="G2" s="57"/>
      <c r="H2" s="57"/>
      <c r="I2" s="45"/>
      <c r="J2" s="45"/>
      <c r="K2" s="45"/>
      <c r="L2" s="45"/>
      <c r="M2" s="45"/>
      <c r="N2" s="45"/>
      <c r="O2" s="45"/>
      <c r="P2" s="45"/>
      <c r="Q2" s="45"/>
    </row>
    <row r="3" spans="1:17" ht="18" customHeight="1" x14ac:dyDescent="0.25">
      <c r="A3" s="44"/>
      <c r="B3" s="44"/>
      <c r="C3" s="44"/>
      <c r="D3" s="44"/>
      <c r="E3" s="44"/>
      <c r="F3" s="44"/>
      <c r="G3" s="44"/>
      <c r="H3" s="44"/>
      <c r="I3" s="45"/>
      <c r="J3" s="45"/>
      <c r="K3" s="45"/>
      <c r="L3" s="45"/>
      <c r="M3" s="45"/>
      <c r="N3" s="45"/>
      <c r="O3" s="45"/>
      <c r="P3" s="45"/>
      <c r="Q3" s="45"/>
    </row>
    <row r="4" spans="1:17" ht="18" customHeight="1" x14ac:dyDescent="0.25">
      <c r="A4" s="27" t="s">
        <v>54</v>
      </c>
      <c r="B4" s="27" t="s">
        <v>62</v>
      </c>
      <c r="C4" s="27" t="s">
        <v>309</v>
      </c>
      <c r="D4" s="27" t="s">
        <v>310</v>
      </c>
      <c r="E4" s="27" t="s">
        <v>311</v>
      </c>
      <c r="F4" s="27" t="s">
        <v>312</v>
      </c>
      <c r="G4" s="3"/>
      <c r="H4" s="3"/>
      <c r="I4" s="45"/>
      <c r="J4" s="45"/>
      <c r="K4" s="45"/>
      <c r="L4" s="45"/>
      <c r="M4" s="45"/>
      <c r="N4" s="45"/>
      <c r="O4" s="45"/>
      <c r="P4" s="45"/>
      <c r="Q4" s="45"/>
    </row>
    <row r="5" spans="1:17" ht="18" customHeight="1" x14ac:dyDescent="0.25">
      <c r="A5" s="44" t="s">
        <v>71</v>
      </c>
      <c r="B5" s="28">
        <f>SUMIF('Costing Template'!$A:$A,A5,'Costing Template'!$I:$I)</f>
        <v>575.08294497823294</v>
      </c>
      <c r="C5" s="28">
        <f>SUMIF('Costing Template'!$A:$A,A5,'Costing Template'!$J:$J)</f>
        <v>0</v>
      </c>
      <c r="D5" s="28">
        <f>SUMIF('Costing Template'!$A:$A,A5,'Costing Template'!$L:$L)</f>
        <v>517.57465048040967</v>
      </c>
      <c r="E5" s="28">
        <f>SUMIF('Costing Template'!$A:$A,A5,'Costing Template'!$N:$N)</f>
        <v>0</v>
      </c>
      <c r="F5" s="28">
        <f>SUMIF('Costing Template'!$A:$A,A5,'Costing Template'!$O:$O)</f>
        <v>1092.6575954586426</v>
      </c>
      <c r="G5" s="44"/>
      <c r="H5" s="44"/>
      <c r="I5" s="45"/>
      <c r="J5" s="45"/>
      <c r="K5" s="45"/>
      <c r="L5" s="45"/>
      <c r="M5" s="45"/>
      <c r="N5" s="45"/>
      <c r="O5" s="45"/>
      <c r="P5" s="45"/>
      <c r="Q5" s="45"/>
    </row>
    <row r="6" spans="1:17" ht="18" customHeight="1" x14ac:dyDescent="0.25">
      <c r="A6" s="44" t="s">
        <v>98</v>
      </c>
      <c r="B6" s="28">
        <f>SUMIF('Costing Template'!$A:$A,A6,'Costing Template'!$I:$I)</f>
        <v>1935.0363423661852</v>
      </c>
      <c r="C6" s="28">
        <f>SUMIF('Costing Template'!$A:$A,A6,'Costing Template'!$J:$J)</f>
        <v>0</v>
      </c>
      <c r="D6" s="28">
        <f>SUMIF('Costing Template'!$A:$A,A6,'Costing Template'!$L:$L)</f>
        <v>1741.5327081295666</v>
      </c>
      <c r="E6" s="28">
        <f>SUMIF('Costing Template'!$A:$A,A6,'Costing Template'!$N:$N)</f>
        <v>0</v>
      </c>
      <c r="F6" s="28">
        <f>SUMIF('Costing Template'!$A:$A,A6,'Costing Template'!$O:$O)</f>
        <v>3676.5690504957524</v>
      </c>
      <c r="G6" s="44"/>
      <c r="H6" s="44"/>
      <c r="I6" s="45"/>
      <c r="J6" s="45"/>
      <c r="K6" s="45"/>
      <c r="L6" s="45"/>
      <c r="M6" s="45"/>
      <c r="N6" s="45"/>
      <c r="O6" s="45"/>
      <c r="P6" s="45"/>
      <c r="Q6" s="45"/>
    </row>
    <row r="7" spans="1:17" ht="18" customHeight="1" x14ac:dyDescent="0.25">
      <c r="A7" s="44" t="s">
        <v>122</v>
      </c>
      <c r="B7" s="28">
        <f>SUMIF('Costing Template'!$A:$A,A7,'Costing Template'!$I:$I)</f>
        <v>1103.6495790422491</v>
      </c>
      <c r="C7" s="28">
        <f>SUMIF('Costing Template'!$A:$A,A7,'Costing Template'!$J:$J)</f>
        <v>2500</v>
      </c>
      <c r="D7" s="28">
        <f>SUMIF('Costing Template'!$A:$A,A7,'Costing Template'!$L:$L)</f>
        <v>3243.2846211380242</v>
      </c>
      <c r="E7" s="28">
        <f>SUMIF('Costing Template'!$A:$A,A7,'Costing Template'!$N:$N)</f>
        <v>0</v>
      </c>
      <c r="F7" s="28">
        <f>SUMIF('Costing Template'!$A:$A,A7,'Costing Template'!$O:$O)</f>
        <v>6846.9342001802734</v>
      </c>
      <c r="G7" s="44"/>
      <c r="H7" s="44"/>
      <c r="I7" s="45"/>
      <c r="J7" s="45"/>
      <c r="K7" s="45"/>
      <c r="L7" s="45"/>
      <c r="M7" s="45"/>
      <c r="N7" s="45"/>
      <c r="O7" s="45"/>
      <c r="P7" s="45"/>
      <c r="Q7" s="45"/>
    </row>
    <row r="8" spans="1:17" ht="18" customHeight="1" x14ac:dyDescent="0.25">
      <c r="A8" s="44" t="s">
        <v>139</v>
      </c>
      <c r="B8" s="28">
        <f>SUMIF('Costing Template'!$A:$A,A8,'Costing Template'!$I:$I)</f>
        <v>325.1539036879351</v>
      </c>
      <c r="C8" s="28">
        <f>SUMIF('Costing Template'!$A:$A,A8,'Costing Template'!$J:$J)</f>
        <v>6200</v>
      </c>
      <c r="D8" s="28">
        <f>SUMIF('Costing Template'!$A:$A,A8,'Costing Template'!$L:$L)</f>
        <v>5872.6385133191416</v>
      </c>
      <c r="E8" s="28">
        <f>SUMIF('Costing Template'!$A:$A,A8,'Costing Template'!$N:$N)</f>
        <v>0</v>
      </c>
      <c r="F8" s="28">
        <f>SUMIF('Costing Template'!$A:$A,A8,'Costing Template'!$O:$O)</f>
        <v>12397.792417007076</v>
      </c>
      <c r="G8" s="44"/>
      <c r="H8" s="44"/>
      <c r="I8" s="45"/>
      <c r="J8" s="45"/>
      <c r="K8" s="45"/>
      <c r="L8" s="45"/>
      <c r="M8" s="45"/>
      <c r="N8" s="45"/>
      <c r="O8" s="45"/>
      <c r="P8" s="45"/>
      <c r="Q8" s="45"/>
    </row>
    <row r="9" spans="1:17" ht="18" customHeight="1" x14ac:dyDescent="0.25">
      <c r="A9" s="44" t="s">
        <v>158</v>
      </c>
      <c r="B9" s="28">
        <f>SUMIF('Costing Template'!$A:$A,A9,'Costing Template'!$I:$I)</f>
        <v>1426.6258174635136</v>
      </c>
      <c r="C9" s="28">
        <f>SUMIF('Costing Template'!$A:$A,A9,'Costing Template'!$J:$J)</f>
        <v>330</v>
      </c>
      <c r="D9" s="28">
        <f>SUMIF('Costing Template'!$A:$A,A9,'Costing Template'!$L:$L)</f>
        <v>1283.9632357171624</v>
      </c>
      <c r="E9" s="28">
        <f>SUMIF('Costing Template'!$A:$A,A9,'Costing Template'!$N:$N)</f>
        <v>0</v>
      </c>
      <c r="F9" s="28">
        <f>SUMIF('Costing Template'!$A:$A,A9,'Costing Template'!$O:$O)</f>
        <v>3040.5890531806763</v>
      </c>
      <c r="G9" s="44"/>
      <c r="H9" s="44"/>
      <c r="I9" s="45"/>
      <c r="J9" s="45"/>
      <c r="K9" s="45"/>
      <c r="L9" s="45"/>
      <c r="M9" s="45"/>
      <c r="N9" s="45"/>
      <c r="O9" s="45"/>
      <c r="P9" s="45"/>
      <c r="Q9" s="45"/>
    </row>
    <row r="10" spans="1:17" ht="18" customHeight="1" x14ac:dyDescent="0.25">
      <c r="A10" s="44" t="s">
        <v>181</v>
      </c>
      <c r="B10" s="28">
        <f>SUMIF('Costing Template'!$A:$A,A10,'Costing Template'!$I:$I)</f>
        <v>1051.6349270275973</v>
      </c>
      <c r="C10" s="28">
        <f>SUMIF('Costing Template'!$A:$A,A10,'Costing Template'!$J:$J)</f>
        <v>0</v>
      </c>
      <c r="D10" s="28">
        <f>SUMIF('Costing Template'!$A:$A,A10,'Costing Template'!$L:$L)</f>
        <v>946.47143432483745</v>
      </c>
      <c r="E10" s="28">
        <f>SUMIF('Costing Template'!$A:$A,A10,'Costing Template'!$N:$N)</f>
        <v>0</v>
      </c>
      <c r="F10" s="28">
        <f>SUMIF('Costing Template'!$A:$A,A10,'Costing Template'!$O:$O)</f>
        <v>1998.1063613524348</v>
      </c>
      <c r="G10" s="44"/>
      <c r="H10" s="44"/>
      <c r="I10" s="45"/>
      <c r="J10" s="45"/>
      <c r="K10" s="45"/>
      <c r="L10" s="45"/>
      <c r="M10" s="45"/>
      <c r="N10" s="45"/>
      <c r="O10" s="45"/>
      <c r="P10" s="45"/>
      <c r="Q10" s="45"/>
    </row>
    <row r="11" spans="1:17" ht="18" customHeight="1" x14ac:dyDescent="0.25">
      <c r="A11" s="44" t="s">
        <v>201</v>
      </c>
      <c r="B11" s="28">
        <f>SUMIF('Costing Template'!$A:$A,A11,'Costing Template'!$I:$I)</f>
        <v>2981.7137487294553</v>
      </c>
      <c r="C11" s="28">
        <f>SUMIF('Costing Template'!$A:$A,A11,'Costing Template'!$J:$J)</f>
        <v>0</v>
      </c>
      <c r="D11" s="28">
        <f>SUMIF('Costing Template'!$A:$A,A11,'Costing Template'!$L:$L)</f>
        <v>2683.54237385651</v>
      </c>
      <c r="E11" s="28">
        <f>SUMIF('Costing Template'!$A:$A,A11,'Costing Template'!$N:$N)</f>
        <v>0</v>
      </c>
      <c r="F11" s="28">
        <f>SUMIF('Costing Template'!$A:$A,A11,'Costing Template'!$O:$O)</f>
        <v>5665.2561225859663</v>
      </c>
      <c r="G11" s="44"/>
      <c r="H11" s="44"/>
      <c r="I11" s="45"/>
      <c r="J11" s="45"/>
      <c r="K11" s="45"/>
      <c r="L11" s="45"/>
      <c r="M11" s="45"/>
      <c r="N11" s="45"/>
      <c r="O11" s="45"/>
      <c r="P11" s="45"/>
      <c r="Q11" s="45"/>
    </row>
    <row r="12" spans="1:17" ht="18" customHeight="1" x14ac:dyDescent="0.25">
      <c r="A12" s="44" t="s">
        <v>223</v>
      </c>
      <c r="B12" s="28">
        <f>SUMIF('Costing Template'!$A:$A,A12,'Costing Template'!$I:$I)</f>
        <v>1409.0002493143854</v>
      </c>
      <c r="C12" s="28">
        <f>SUMIF('Costing Template'!$A:$A,A12,'Costing Template'!$J:$J)</f>
        <v>600</v>
      </c>
      <c r="D12" s="28">
        <f>SUMIF('Costing Template'!$A:$A,A12,'Costing Template'!$L:$L)</f>
        <v>1808.1002243829469</v>
      </c>
      <c r="E12" s="28">
        <f>SUMIF('Costing Template'!$A:$A,A12,'Costing Template'!$N:$N)</f>
        <v>0</v>
      </c>
      <c r="F12" s="28">
        <f>SUMIF('Costing Template'!$A:$A,A12,'Costing Template'!$O:$O)</f>
        <v>3817.1004736973327</v>
      </c>
      <c r="G12" s="44"/>
      <c r="H12" s="44"/>
      <c r="I12" s="45"/>
      <c r="J12" s="45"/>
      <c r="K12" s="45"/>
      <c r="L12" s="45"/>
      <c r="M12" s="45"/>
      <c r="N12" s="45"/>
      <c r="O12" s="45"/>
      <c r="P12" s="45"/>
      <c r="Q12" s="45"/>
    </row>
    <row r="13" spans="1:17" ht="18" customHeight="1" x14ac:dyDescent="0.25">
      <c r="A13" s="44" t="s">
        <v>240</v>
      </c>
      <c r="B13" s="28">
        <f>SUMIF('Costing Template'!$A:$A,A13,'Costing Template'!$I:$I)</f>
        <v>2850.9234221276106</v>
      </c>
      <c r="C13" s="28">
        <f>SUMIF('Costing Template'!$A:$A,A13,'Costing Template'!$J:$J)</f>
        <v>0</v>
      </c>
      <c r="D13" s="28">
        <f>SUMIF('Costing Template'!$A:$A,A13,'Costing Template'!$L:$L)</f>
        <v>2565.8310799148499</v>
      </c>
      <c r="E13" s="28">
        <f>SUMIF('Costing Template'!$A:$A,A13,'Costing Template'!$N:$N)</f>
        <v>0</v>
      </c>
      <c r="F13" s="28">
        <f>SUMIF('Costing Template'!$A:$A,A13,'Costing Template'!$O:$O)</f>
        <v>5416.7545020424604</v>
      </c>
      <c r="G13" s="44"/>
      <c r="H13" s="44"/>
      <c r="I13" s="45"/>
      <c r="J13" s="45"/>
      <c r="K13" s="45"/>
      <c r="L13" s="45"/>
      <c r="M13" s="45"/>
      <c r="N13" s="45"/>
      <c r="O13" s="45"/>
      <c r="P13" s="45"/>
      <c r="Q13" s="45"/>
    </row>
    <row r="14" spans="1:17" ht="18" customHeight="1" x14ac:dyDescent="0.25">
      <c r="A14" s="44" t="s">
        <v>261</v>
      </c>
      <c r="B14" s="28">
        <f>SUMIF('Costing Template'!$A:$A,A14,'Costing Template'!$I:$I)</f>
        <v>968.02351226435007</v>
      </c>
      <c r="C14" s="28">
        <f>SUMIF('Costing Template'!$A:$A,A14,'Costing Template'!$J:$J)</f>
        <v>5300</v>
      </c>
      <c r="D14" s="28">
        <f>SUMIF('Costing Template'!$A:$A,A14,'Costing Template'!$L:$L)</f>
        <v>5641.2211610379145</v>
      </c>
      <c r="E14" s="28">
        <f>SUMIF('Costing Template'!$A:$A,A14,'Costing Template'!$N:$N)</f>
        <v>0</v>
      </c>
      <c r="F14" s="28">
        <f>SUMIF('Costing Template'!$A:$A,A14,'Costing Template'!$O:$O)</f>
        <v>11909.244673302264</v>
      </c>
      <c r="G14" s="44"/>
      <c r="H14" s="44"/>
      <c r="I14" s="45"/>
      <c r="J14" s="45"/>
      <c r="K14" s="45"/>
      <c r="L14" s="45"/>
      <c r="M14" s="45"/>
      <c r="N14" s="45"/>
      <c r="O14" s="45"/>
      <c r="P14" s="45"/>
      <c r="Q14" s="45"/>
    </row>
    <row r="15" spans="1:17" ht="18" customHeight="1" x14ac:dyDescent="0.25">
      <c r="A15" s="44" t="s">
        <v>281</v>
      </c>
      <c r="B15" s="28">
        <f>SUMIF('Costing Template'!$A:$A,A15,'Costing Template'!$I:$I)</f>
        <v>216.76926912529007</v>
      </c>
      <c r="C15" s="28">
        <f>SUMIF('Costing Template'!$A:$A,A15,'Costing Template'!$J:$J)</f>
        <v>0</v>
      </c>
      <c r="D15" s="28">
        <f>SUMIF('Costing Template'!$A:$A,A15,'Costing Template'!$L:$L)</f>
        <v>195.09234221276105</v>
      </c>
      <c r="E15" s="28">
        <f>SUMIF('Costing Template'!$A:$A,A15,'Costing Template'!$N:$N)</f>
        <v>0</v>
      </c>
      <c r="F15" s="28">
        <f>SUMIF('Costing Template'!$A:$A,A15,'Costing Template'!$O:$O)</f>
        <v>411.86161133805115</v>
      </c>
      <c r="G15" s="44"/>
      <c r="H15" s="44"/>
      <c r="I15" s="45"/>
      <c r="J15" s="45"/>
      <c r="K15" s="45"/>
      <c r="L15" s="45"/>
      <c r="M15" s="45"/>
      <c r="N15" s="45"/>
      <c r="O15" s="45"/>
      <c r="P15" s="45"/>
      <c r="Q15" s="45"/>
    </row>
    <row r="16" spans="1:17" ht="18" customHeight="1" x14ac:dyDescent="0.25">
      <c r="A16" s="44" t="s">
        <v>294</v>
      </c>
      <c r="B16" s="28">
        <f>SUMIF('Costing Template'!$A:$A,A16,'Costing Template'!$I:$I)</f>
        <v>433.53853825058013</v>
      </c>
      <c r="C16" s="28">
        <f>SUMIF('Costing Template'!$A:$A,A16,'Costing Template'!$J:$J)</f>
        <v>0</v>
      </c>
      <c r="D16" s="28">
        <f>SUMIF('Costing Template'!$A:$A,A16,'Costing Template'!$L:$L)</f>
        <v>390.18468442552216</v>
      </c>
      <c r="E16" s="28">
        <f>SUMIF('Costing Template'!$A:$A,A16,'Costing Template'!$N:$N)</f>
        <v>0</v>
      </c>
      <c r="F16" s="28">
        <f>SUMIF('Costing Template'!$A:$A,A16,'Costing Template'!$O:$O)</f>
        <v>823.72322267610218</v>
      </c>
      <c r="G16" s="44"/>
      <c r="H16" s="44"/>
      <c r="I16" s="45"/>
      <c r="J16" s="45"/>
      <c r="K16" s="45"/>
      <c r="L16" s="45"/>
      <c r="M16" s="45"/>
      <c r="N16" s="45"/>
      <c r="O16" s="45"/>
      <c r="P16" s="45"/>
      <c r="Q16" s="45"/>
    </row>
    <row r="17" spans="1:8" ht="18" customHeight="1" x14ac:dyDescent="0.25">
      <c r="A17" s="20" t="s">
        <v>313</v>
      </c>
      <c r="B17" s="29">
        <f>SUM(B5:B16)</f>
        <v>15277.152254377386</v>
      </c>
      <c r="C17" s="29">
        <f>SUM(C5:C16)</f>
        <v>14930</v>
      </c>
      <c r="D17" s="29">
        <f>SUM(D5:D16)</f>
        <v>26889.43702893965</v>
      </c>
      <c r="E17" s="29">
        <f>SUM(E5:E16)</f>
        <v>0</v>
      </c>
      <c r="F17" s="29">
        <f>SUM(F5:F16)</f>
        <v>57096.589283317036</v>
      </c>
      <c r="G17" s="44"/>
      <c r="H17" s="44"/>
    </row>
    <row r="18" spans="1:8" ht="18" customHeight="1" x14ac:dyDescent="0.25">
      <c r="A18" s="44" t="s">
        <v>314</v>
      </c>
      <c r="B18" s="46">
        <v>0</v>
      </c>
      <c r="C18" s="46">
        <v>0</v>
      </c>
      <c r="D18" s="46">
        <v>0</v>
      </c>
      <c r="E18" s="46">
        <v>0</v>
      </c>
      <c r="F18" s="28">
        <f>F17*'Project Setup'!$B$16</f>
        <v>5709.6589283317044</v>
      </c>
      <c r="G18" s="44"/>
      <c r="H18" s="44"/>
    </row>
    <row r="19" spans="1:8" ht="18" customHeight="1" x14ac:dyDescent="0.25">
      <c r="A19" s="20" t="s">
        <v>315</v>
      </c>
      <c r="B19" s="22">
        <v>0</v>
      </c>
      <c r="C19" s="22">
        <v>0</v>
      </c>
      <c r="D19" s="22">
        <v>0</v>
      </c>
      <c r="E19" s="22">
        <v>0</v>
      </c>
      <c r="F19" s="22">
        <f>F17+F18</f>
        <v>62806.248211648737</v>
      </c>
      <c r="G19" s="44"/>
      <c r="H19" s="44"/>
    </row>
    <row r="20" spans="1:8" ht="18" customHeight="1" x14ac:dyDescent="0.25">
      <c r="A20" s="44" t="s">
        <v>316</v>
      </c>
      <c r="B20" s="46">
        <v>0</v>
      </c>
      <c r="C20" s="46">
        <v>0</v>
      </c>
      <c r="D20" s="46">
        <v>0</v>
      </c>
      <c r="E20" s="46">
        <v>0</v>
      </c>
      <c r="F20" s="28">
        <f>F19*'Project Setup'!$B$15</f>
        <v>12561.249642329749</v>
      </c>
      <c r="G20" s="44"/>
      <c r="H20" s="44"/>
    </row>
    <row r="21" spans="1:8" ht="30.75" customHeight="1" x14ac:dyDescent="0.25">
      <c r="A21" s="30" t="s">
        <v>317</v>
      </c>
      <c r="B21" s="31">
        <v>0</v>
      </c>
      <c r="C21" s="31">
        <v>0</v>
      </c>
      <c r="D21" s="31">
        <v>0</v>
      </c>
      <c r="E21" s="31">
        <v>0</v>
      </c>
      <c r="F21" s="31">
        <f>F19+F20</f>
        <v>75367.497853978479</v>
      </c>
      <c r="G21" s="44"/>
      <c r="H21" s="44"/>
    </row>
    <row r="23" spans="1:8" x14ac:dyDescent="0.25">
      <c r="A23" s="45" t="s">
        <v>537</v>
      </c>
    </row>
  </sheetData>
  <mergeCells count="2">
    <mergeCell ref="A1:H1"/>
    <mergeCell ref="A2:H2"/>
  </mergeCell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0"/>
  <sheetViews>
    <sheetView showGridLines="0" zoomScaleNormal="100" workbookViewId="0">
      <pane ySplit="6" topLeftCell="A7" activePane="bottomLeft" state="frozen"/>
      <selection pane="bottomLeft" sqref="A1:H1"/>
    </sheetView>
  </sheetViews>
  <sheetFormatPr defaultColWidth="8.7109375" defaultRowHeight="15" x14ac:dyDescent="0.25"/>
  <cols>
    <col min="1" max="1" width="14" style="2" customWidth="1"/>
    <col min="2" max="2" width="18" style="2" customWidth="1"/>
    <col min="3" max="3" width="23" style="2" customWidth="1"/>
    <col min="4" max="4" width="18" style="2" customWidth="1"/>
    <col min="5" max="5" width="23" style="2" customWidth="1"/>
    <col min="6" max="6" width="15" style="2" customWidth="1"/>
    <col min="7" max="7" width="14" style="2" customWidth="1"/>
    <col min="8" max="8" width="60" style="2" customWidth="1"/>
    <col min="9" max="16384" width="8.7109375" style="2"/>
  </cols>
  <sheetData>
    <row r="1" spans="1:17" ht="23.25" x14ac:dyDescent="0.25">
      <c r="A1" s="52" t="s">
        <v>543</v>
      </c>
      <c r="B1" s="52"/>
      <c r="C1" s="52"/>
      <c r="D1" s="52"/>
      <c r="E1" s="52"/>
      <c r="F1" s="52"/>
      <c r="G1" s="52"/>
      <c r="H1" s="52"/>
      <c r="I1" s="45"/>
      <c r="J1" s="44"/>
      <c r="K1" s="44"/>
      <c r="L1" s="44"/>
      <c r="M1" s="44"/>
      <c r="N1" s="44"/>
      <c r="O1" s="44"/>
      <c r="P1" s="44"/>
      <c r="Q1" s="44"/>
    </row>
    <row r="2" spans="1:17" s="43" customFormat="1" ht="12.75" x14ac:dyDescent="0.2">
      <c r="A2" s="42" t="s">
        <v>318</v>
      </c>
    </row>
    <row r="3" spans="1:17" s="43" customFormat="1" ht="12.75" x14ac:dyDescent="0.2">
      <c r="A3" s="43" t="s">
        <v>319</v>
      </c>
      <c r="B3" s="32" t="s">
        <v>320</v>
      </c>
    </row>
    <row r="4" spans="1:17" s="43" customFormat="1" ht="12.75" x14ac:dyDescent="0.2">
      <c r="A4" s="43" t="s">
        <v>321</v>
      </c>
      <c r="B4" s="42" t="s">
        <v>322</v>
      </c>
    </row>
    <row r="5" spans="1:17" s="43" customFormat="1" ht="12.75" x14ac:dyDescent="0.2">
      <c r="B5" s="42" t="s">
        <v>323</v>
      </c>
    </row>
    <row r="6" spans="1:17" ht="25.5" x14ac:dyDescent="0.25">
      <c r="A6" s="9" t="s">
        <v>58</v>
      </c>
      <c r="B6" s="9" t="s">
        <v>324</v>
      </c>
      <c r="C6" s="9" t="s">
        <v>325</v>
      </c>
      <c r="D6" s="9" t="s">
        <v>326</v>
      </c>
      <c r="E6" s="9" t="s">
        <v>327</v>
      </c>
      <c r="F6" s="9" t="s">
        <v>328</v>
      </c>
      <c r="G6" s="9" t="s">
        <v>329</v>
      </c>
      <c r="H6" s="9" t="s">
        <v>330</v>
      </c>
      <c r="I6" s="45"/>
      <c r="J6" s="45"/>
      <c r="K6" s="45"/>
      <c r="L6" s="45"/>
      <c r="M6" s="45"/>
      <c r="N6" s="45"/>
      <c r="O6" s="45"/>
      <c r="P6" s="45"/>
      <c r="Q6" s="45"/>
    </row>
    <row r="7" spans="1:17" ht="25.5" x14ac:dyDescent="0.25">
      <c r="A7" s="33" t="s">
        <v>331</v>
      </c>
      <c r="B7" s="34">
        <v>25272</v>
      </c>
      <c r="C7" s="34"/>
      <c r="D7" s="34">
        <v>25272</v>
      </c>
      <c r="E7" s="13">
        <f t="shared" ref="E7:E18" si="0">D7</f>
        <v>25272</v>
      </c>
      <c r="F7" s="13">
        <f t="shared" ref="F7:F18" si="1">E7/52.143/37.5</f>
        <v>12.924457741211668</v>
      </c>
      <c r="G7" s="13">
        <f t="shared" ref="G7:G18" si="2">F7*7.5</f>
        <v>96.93343305908752</v>
      </c>
      <c r="H7" s="33" t="s">
        <v>332</v>
      </c>
      <c r="I7" s="45"/>
      <c r="J7" s="45"/>
      <c r="K7" s="45"/>
      <c r="L7" s="45"/>
      <c r="M7" s="45"/>
      <c r="N7" s="45"/>
      <c r="O7" s="45"/>
      <c r="P7" s="45"/>
      <c r="Q7" s="45"/>
    </row>
    <row r="8" spans="1:17" ht="25.5" x14ac:dyDescent="0.25">
      <c r="A8" s="33" t="s">
        <v>333</v>
      </c>
      <c r="B8" s="34">
        <v>25272</v>
      </c>
      <c r="C8" s="34"/>
      <c r="D8" s="34">
        <v>25272</v>
      </c>
      <c r="E8" s="13">
        <f t="shared" si="0"/>
        <v>25272</v>
      </c>
      <c r="F8" s="13">
        <f t="shared" si="1"/>
        <v>12.924457741211668</v>
      </c>
      <c r="G8" s="13">
        <f t="shared" si="2"/>
        <v>96.93343305908752</v>
      </c>
      <c r="H8" s="33" t="s">
        <v>332</v>
      </c>
      <c r="I8" s="45"/>
      <c r="J8" s="45"/>
      <c r="K8" s="45"/>
      <c r="L8" s="45"/>
      <c r="M8" s="45"/>
      <c r="N8" s="45"/>
      <c r="O8" s="45"/>
      <c r="P8" s="45"/>
      <c r="Q8" s="45"/>
    </row>
    <row r="9" spans="1:17" ht="25.5" x14ac:dyDescent="0.25">
      <c r="A9" s="33" t="s">
        <v>334</v>
      </c>
      <c r="B9" s="34">
        <v>25760</v>
      </c>
      <c r="C9" s="34"/>
      <c r="D9" s="34">
        <v>27476</v>
      </c>
      <c r="E9" s="13">
        <f t="shared" si="0"/>
        <v>27476</v>
      </c>
      <c r="F9" s="13">
        <f t="shared" si="1"/>
        <v>14.051614470462637</v>
      </c>
      <c r="G9" s="13">
        <f t="shared" si="2"/>
        <v>105.38710852846978</v>
      </c>
      <c r="H9" s="33" t="s">
        <v>332</v>
      </c>
      <c r="I9" s="45"/>
      <c r="J9" s="45"/>
      <c r="K9" s="45"/>
      <c r="L9" s="45"/>
      <c r="M9" s="45"/>
      <c r="N9" s="45"/>
      <c r="O9" s="45"/>
      <c r="P9" s="45"/>
      <c r="Q9" s="45"/>
    </row>
    <row r="10" spans="1:17" ht="25.5" x14ac:dyDescent="0.25">
      <c r="A10" s="33" t="s">
        <v>335</v>
      </c>
      <c r="B10" s="34">
        <v>28392</v>
      </c>
      <c r="C10" s="34"/>
      <c r="D10" s="34">
        <v>31157</v>
      </c>
      <c r="E10" s="13">
        <f t="shared" si="0"/>
        <v>31157</v>
      </c>
      <c r="F10" s="13">
        <f t="shared" si="1"/>
        <v>15.934129860831433</v>
      </c>
      <c r="G10" s="13">
        <f t="shared" si="2"/>
        <v>119.50597395623575</v>
      </c>
      <c r="H10" s="33" t="s">
        <v>332</v>
      </c>
      <c r="I10" s="45"/>
      <c r="J10" s="45"/>
      <c r="K10" s="45"/>
      <c r="L10" s="45"/>
      <c r="M10" s="45"/>
      <c r="N10" s="45"/>
      <c r="O10" s="45"/>
      <c r="P10" s="45"/>
      <c r="Q10" s="45"/>
    </row>
    <row r="11" spans="1:17" ht="25.5" x14ac:dyDescent="0.25">
      <c r="A11" s="33" t="s">
        <v>82</v>
      </c>
      <c r="B11" s="34">
        <v>32073</v>
      </c>
      <c r="C11" s="34">
        <v>34592</v>
      </c>
      <c r="D11" s="34">
        <v>39043</v>
      </c>
      <c r="E11" s="13">
        <f t="shared" si="0"/>
        <v>39043</v>
      </c>
      <c r="F11" s="13">
        <f t="shared" si="1"/>
        <v>19.967141642534312</v>
      </c>
      <c r="G11" s="13">
        <f t="shared" si="2"/>
        <v>149.75356231900733</v>
      </c>
      <c r="H11" s="33" t="s">
        <v>332</v>
      </c>
      <c r="I11" s="45"/>
      <c r="J11" s="45"/>
      <c r="K11" s="45"/>
      <c r="L11" s="45"/>
      <c r="M11" s="45"/>
      <c r="N11" s="45"/>
      <c r="O11" s="45"/>
      <c r="P11" s="45"/>
      <c r="Q11" s="45"/>
    </row>
    <row r="12" spans="1:17" ht="25.5" x14ac:dyDescent="0.25">
      <c r="A12" s="33" t="s">
        <v>87</v>
      </c>
      <c r="B12" s="34">
        <v>39959</v>
      </c>
      <c r="C12" s="34">
        <v>42170</v>
      </c>
      <c r="D12" s="34">
        <v>48117</v>
      </c>
      <c r="E12" s="13">
        <f t="shared" si="0"/>
        <v>48117</v>
      </c>
      <c r="F12" s="13">
        <f t="shared" si="1"/>
        <v>24.607713403524922</v>
      </c>
      <c r="G12" s="13">
        <f t="shared" si="2"/>
        <v>184.55785052643691</v>
      </c>
      <c r="H12" s="33" t="s">
        <v>332</v>
      </c>
      <c r="I12" s="45"/>
      <c r="J12" s="45"/>
      <c r="K12" s="45"/>
      <c r="L12" s="45"/>
      <c r="M12" s="45"/>
      <c r="N12" s="45"/>
      <c r="O12" s="45"/>
      <c r="P12" s="45"/>
      <c r="Q12" s="45"/>
    </row>
    <row r="13" spans="1:17" ht="25.5" x14ac:dyDescent="0.25">
      <c r="A13" s="33" t="s">
        <v>75</v>
      </c>
      <c r="B13" s="34">
        <v>49387</v>
      </c>
      <c r="C13" s="34">
        <v>51932</v>
      </c>
      <c r="D13" s="34">
        <v>56515</v>
      </c>
      <c r="E13" s="13">
        <f t="shared" si="0"/>
        <v>56515</v>
      </c>
      <c r="F13" s="13">
        <f t="shared" si="1"/>
        <v>28.902569216705341</v>
      </c>
      <c r="G13" s="13">
        <f t="shared" si="2"/>
        <v>216.76926912529007</v>
      </c>
      <c r="H13" s="33" t="s">
        <v>332</v>
      </c>
      <c r="I13" s="45"/>
      <c r="J13" s="45"/>
      <c r="K13" s="45"/>
      <c r="L13" s="45"/>
      <c r="M13" s="45"/>
      <c r="N13" s="45"/>
      <c r="O13" s="45"/>
      <c r="P13" s="45"/>
      <c r="Q13" s="45"/>
    </row>
    <row r="14" spans="1:17" ht="25.5" x14ac:dyDescent="0.25">
      <c r="A14" s="33" t="s">
        <v>92</v>
      </c>
      <c r="B14" s="34">
        <v>57528</v>
      </c>
      <c r="C14" s="34">
        <v>60417</v>
      </c>
      <c r="D14" s="34">
        <v>64750</v>
      </c>
      <c r="E14" s="13">
        <f t="shared" si="0"/>
        <v>64750</v>
      </c>
      <c r="F14" s="13">
        <f t="shared" si="1"/>
        <v>33.114064527677094</v>
      </c>
      <c r="G14" s="13">
        <f t="shared" si="2"/>
        <v>248.3554839575782</v>
      </c>
      <c r="H14" s="33" t="s">
        <v>332</v>
      </c>
      <c r="I14" s="45"/>
      <c r="J14" s="45"/>
      <c r="K14" s="45"/>
      <c r="L14" s="45"/>
      <c r="M14" s="45"/>
      <c r="N14" s="45"/>
      <c r="O14" s="45"/>
      <c r="P14" s="45"/>
      <c r="Q14" s="45"/>
    </row>
    <row r="15" spans="1:17" ht="25.5" x14ac:dyDescent="0.25">
      <c r="A15" s="33" t="s">
        <v>336</v>
      </c>
      <c r="B15" s="34">
        <v>66582</v>
      </c>
      <c r="C15" s="34">
        <v>70896</v>
      </c>
      <c r="D15" s="34">
        <v>77368</v>
      </c>
      <c r="E15" s="13">
        <f t="shared" si="0"/>
        <v>77368</v>
      </c>
      <c r="F15" s="13">
        <f t="shared" si="1"/>
        <v>39.567087944051295</v>
      </c>
      <c r="G15" s="13">
        <f t="shared" si="2"/>
        <v>296.7531595803847</v>
      </c>
      <c r="H15" s="33" t="s">
        <v>332</v>
      </c>
      <c r="I15" s="45"/>
      <c r="J15" s="45"/>
      <c r="K15" s="45"/>
      <c r="L15" s="45"/>
      <c r="M15" s="45"/>
      <c r="N15" s="45"/>
      <c r="O15" s="45"/>
      <c r="P15" s="45"/>
      <c r="Q15" s="45"/>
    </row>
    <row r="16" spans="1:17" ht="25.5" x14ac:dyDescent="0.25">
      <c r="A16" s="33" t="s">
        <v>337</v>
      </c>
      <c r="B16" s="34">
        <v>79504</v>
      </c>
      <c r="C16" s="34">
        <v>84346</v>
      </c>
      <c r="D16" s="34">
        <v>91609</v>
      </c>
      <c r="E16" s="13">
        <f t="shared" si="0"/>
        <v>91609</v>
      </c>
      <c r="F16" s="13">
        <f t="shared" si="1"/>
        <v>46.850136483644334</v>
      </c>
      <c r="G16" s="13">
        <f t="shared" si="2"/>
        <v>351.37602362733253</v>
      </c>
      <c r="H16" s="33" t="s">
        <v>332</v>
      </c>
      <c r="I16" s="45"/>
      <c r="J16" s="45"/>
      <c r="K16" s="45"/>
      <c r="L16" s="45"/>
      <c r="M16" s="45"/>
      <c r="N16" s="45"/>
      <c r="O16" s="45"/>
      <c r="P16" s="45"/>
      <c r="Q16" s="45"/>
    </row>
    <row r="17" spans="1:8" ht="25.5" x14ac:dyDescent="0.25">
      <c r="A17" s="33" t="s">
        <v>338</v>
      </c>
      <c r="B17" s="34">
        <v>94356</v>
      </c>
      <c r="C17" s="34">
        <v>100140</v>
      </c>
      <c r="D17" s="34">
        <v>108814</v>
      </c>
      <c r="E17" s="13">
        <f t="shared" si="0"/>
        <v>108814</v>
      </c>
      <c r="F17" s="13">
        <f t="shared" si="1"/>
        <v>55.649016486712824</v>
      </c>
      <c r="G17" s="13">
        <f t="shared" si="2"/>
        <v>417.36762365034616</v>
      </c>
      <c r="H17" s="33" t="s">
        <v>332</v>
      </c>
    </row>
    <row r="18" spans="1:8" ht="25.5" x14ac:dyDescent="0.25">
      <c r="A18" s="33" t="s">
        <v>339</v>
      </c>
      <c r="B18" s="34">
        <v>112782</v>
      </c>
      <c r="C18" s="34">
        <v>119583</v>
      </c>
      <c r="D18" s="34">
        <v>129783</v>
      </c>
      <c r="E18" s="13">
        <f t="shared" si="0"/>
        <v>129783</v>
      </c>
      <c r="F18" s="13">
        <f t="shared" si="1"/>
        <v>66.372859252440406</v>
      </c>
      <c r="G18" s="13">
        <f t="shared" si="2"/>
        <v>497.79644439330303</v>
      </c>
      <c r="H18" s="33" t="s">
        <v>332</v>
      </c>
    </row>
    <row r="20" spans="1:8" x14ac:dyDescent="0.25">
      <c r="A20" s="45" t="s">
        <v>537</v>
      </c>
    </row>
  </sheetData>
  <autoFilter ref="A6:H18" xr:uid="{00000000-0009-0000-0000-000004000000}"/>
  <mergeCells count="1">
    <mergeCell ref="A1:H1"/>
  </mergeCells>
  <pageMargins left="0.75" right="0.75" top="1" bottom="1"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Q60"/>
  <sheetViews>
    <sheetView showGridLines="0" zoomScaleNormal="100" workbookViewId="0">
      <pane ySplit="4" topLeftCell="A5" activePane="bottomLeft" state="frozen"/>
      <selection pane="bottomLeft" sqref="A1:H1"/>
    </sheetView>
  </sheetViews>
  <sheetFormatPr defaultColWidth="8.7109375" defaultRowHeight="15" x14ac:dyDescent="0.25"/>
  <cols>
    <col min="1" max="1" width="44" style="2" customWidth="1"/>
    <col min="2" max="4" width="16" style="2" customWidth="1"/>
    <col min="5" max="5" width="13" style="2" customWidth="1"/>
    <col min="6" max="7" width="15" style="2" customWidth="1"/>
    <col min="8" max="8" width="17" style="2" customWidth="1"/>
    <col min="9" max="9" width="65" style="2" customWidth="1"/>
    <col min="10" max="10" width="15" style="2" customWidth="1"/>
    <col min="11" max="11" width="28" style="2" customWidth="1"/>
    <col min="12" max="16384" width="8.7109375" style="2"/>
  </cols>
  <sheetData>
    <row r="1" spans="1:17" ht="27.75" customHeight="1" x14ac:dyDescent="0.25">
      <c r="A1" s="52" t="s">
        <v>340</v>
      </c>
      <c r="B1" s="52"/>
      <c r="C1" s="52"/>
      <c r="D1" s="52"/>
      <c r="E1" s="52"/>
      <c r="F1" s="52"/>
      <c r="G1" s="52"/>
      <c r="H1" s="52"/>
      <c r="I1" s="45"/>
      <c r="J1" s="44"/>
      <c r="K1" s="44"/>
      <c r="L1" s="44"/>
      <c r="M1" s="44"/>
      <c r="N1" s="44"/>
      <c r="O1" s="44"/>
      <c r="P1" s="44"/>
      <c r="Q1" s="44"/>
    </row>
    <row r="2" spans="1:17" s="43" customFormat="1" ht="31.5" customHeight="1" x14ac:dyDescent="0.2">
      <c r="A2" s="42" t="s">
        <v>341</v>
      </c>
      <c r="B2" s="35"/>
      <c r="C2" s="35"/>
      <c r="D2" s="35"/>
      <c r="E2" s="35"/>
      <c r="F2" s="35"/>
      <c r="G2" s="35"/>
      <c r="H2" s="35"/>
      <c r="I2" s="35"/>
      <c r="J2" s="35"/>
      <c r="K2" s="35"/>
      <c r="L2" s="35"/>
    </row>
    <row r="3" spans="1:17" s="43" customFormat="1" ht="18" customHeight="1" x14ac:dyDescent="0.2">
      <c r="A3" s="42" t="s">
        <v>323</v>
      </c>
      <c r="B3" s="35"/>
      <c r="C3" s="35"/>
      <c r="D3" s="35"/>
      <c r="E3" s="35"/>
      <c r="F3" s="35"/>
      <c r="G3" s="35"/>
      <c r="H3" s="35"/>
      <c r="I3" s="35"/>
      <c r="J3" s="35"/>
      <c r="K3" s="35"/>
      <c r="L3" s="35"/>
    </row>
    <row r="4" spans="1:17" ht="27" customHeight="1" x14ac:dyDescent="0.25">
      <c r="A4" s="9" t="s">
        <v>342</v>
      </c>
      <c r="B4" s="9" t="s">
        <v>58</v>
      </c>
      <c r="C4" s="9" t="s">
        <v>343</v>
      </c>
      <c r="D4" s="9" t="s">
        <v>344</v>
      </c>
      <c r="E4" s="9" t="s">
        <v>345</v>
      </c>
      <c r="F4" s="9" t="s">
        <v>329</v>
      </c>
      <c r="G4" s="9" t="s">
        <v>328</v>
      </c>
      <c r="H4" s="9" t="s">
        <v>346</v>
      </c>
      <c r="I4" s="9" t="s">
        <v>347</v>
      </c>
      <c r="J4" s="9" t="s">
        <v>348</v>
      </c>
      <c r="K4" s="9" t="s">
        <v>349</v>
      </c>
      <c r="L4" s="35"/>
      <c r="M4" s="45"/>
      <c r="N4" s="45"/>
      <c r="O4" s="45"/>
      <c r="P4" s="45"/>
      <c r="Q4" s="45"/>
    </row>
    <row r="5" spans="1:17" ht="18" customHeight="1" x14ac:dyDescent="0.25">
      <c r="A5" s="12" t="s">
        <v>350</v>
      </c>
      <c r="B5" s="12" t="s">
        <v>331</v>
      </c>
      <c r="C5" s="36" t="s">
        <v>351</v>
      </c>
      <c r="D5" s="13">
        <f>IFERROR(VLOOKUP(B5,'AfC Pay Scales'!$A$7:$G$18,5,FALSE()),"")</f>
        <v>25272</v>
      </c>
      <c r="E5" s="37" t="s">
        <v>76</v>
      </c>
      <c r="F5" s="13">
        <f>IFERROR(VLOOKUP(B5,'AfC Pay Scales'!$A$7:$G$18,7,FALSE()),"")</f>
        <v>96.93343305908752</v>
      </c>
      <c r="G5" s="13">
        <f>IFERROR(VLOOKUP(B5,'AfC Pay Scales'!$A$7:$G$18,6,FALSE()),"")</f>
        <v>12.924457741211668</v>
      </c>
      <c r="H5" s="37">
        <f>'Project Setup'!$B$13</f>
        <v>0.9</v>
      </c>
      <c r="I5" s="12" t="s">
        <v>352</v>
      </c>
      <c r="J5" s="12" t="s">
        <v>353</v>
      </c>
      <c r="K5" s="12" t="s">
        <v>354</v>
      </c>
      <c r="L5" s="35"/>
      <c r="M5" s="45"/>
      <c r="N5" s="45"/>
      <c r="O5" s="45"/>
      <c r="P5" s="45"/>
      <c r="Q5" s="45"/>
    </row>
    <row r="6" spans="1:17" ht="18" customHeight="1" x14ac:dyDescent="0.25">
      <c r="A6" s="12" t="s">
        <v>355</v>
      </c>
      <c r="B6" s="12" t="s">
        <v>333</v>
      </c>
      <c r="C6" s="36" t="s">
        <v>351</v>
      </c>
      <c r="D6" s="13">
        <f>IFERROR(VLOOKUP(B6,'AfC Pay Scales'!$A$7:$G$18,5,FALSE()),"")</f>
        <v>25272</v>
      </c>
      <c r="E6" s="37" t="s">
        <v>76</v>
      </c>
      <c r="F6" s="13">
        <f>IFERROR(VLOOKUP(B6,'AfC Pay Scales'!$A$7:$G$18,7,FALSE()),"")</f>
        <v>96.93343305908752</v>
      </c>
      <c r="G6" s="13">
        <f>IFERROR(VLOOKUP(B6,'AfC Pay Scales'!$A$7:$G$18,6,FALSE()),"")</f>
        <v>12.924457741211668</v>
      </c>
      <c r="H6" s="37">
        <f>'Project Setup'!$B$13</f>
        <v>0.9</v>
      </c>
      <c r="I6" s="12" t="s">
        <v>352</v>
      </c>
      <c r="J6" s="12" t="s">
        <v>353</v>
      </c>
      <c r="K6" s="12" t="s">
        <v>354</v>
      </c>
      <c r="L6" s="35"/>
      <c r="M6" s="45"/>
      <c r="N6" s="45"/>
      <c r="O6" s="45"/>
      <c r="P6" s="45"/>
      <c r="Q6" s="45"/>
    </row>
    <row r="7" spans="1:17" ht="18" customHeight="1" x14ac:dyDescent="0.25">
      <c r="A7" s="12" t="s">
        <v>356</v>
      </c>
      <c r="B7" s="12" t="s">
        <v>334</v>
      </c>
      <c r="C7" s="36" t="s">
        <v>351</v>
      </c>
      <c r="D7" s="13">
        <f>IFERROR(VLOOKUP(B7,'AfC Pay Scales'!$A$7:$G$18,5,FALSE()),"")</f>
        <v>27476</v>
      </c>
      <c r="E7" s="37" t="s">
        <v>76</v>
      </c>
      <c r="F7" s="13">
        <f>IFERROR(VLOOKUP(B7,'AfC Pay Scales'!$A$7:$G$18,7,FALSE()),"")</f>
        <v>105.38710852846978</v>
      </c>
      <c r="G7" s="13">
        <f>IFERROR(VLOOKUP(B7,'AfC Pay Scales'!$A$7:$G$18,6,FALSE()),"")</f>
        <v>14.051614470462637</v>
      </c>
      <c r="H7" s="37">
        <f>'Project Setup'!$B$13</f>
        <v>0.9</v>
      </c>
      <c r="I7" s="12" t="s">
        <v>352</v>
      </c>
      <c r="J7" s="12" t="s">
        <v>353</v>
      </c>
      <c r="K7" s="12" t="s">
        <v>354</v>
      </c>
      <c r="L7" s="35"/>
      <c r="M7" s="45"/>
      <c r="N7" s="45"/>
      <c r="O7" s="45"/>
      <c r="P7" s="45"/>
      <c r="Q7" s="45"/>
    </row>
    <row r="8" spans="1:17" ht="18" customHeight="1" x14ac:dyDescent="0.25">
      <c r="A8" s="12" t="s">
        <v>357</v>
      </c>
      <c r="B8" s="12" t="s">
        <v>335</v>
      </c>
      <c r="C8" s="36" t="s">
        <v>351</v>
      </c>
      <c r="D8" s="13">
        <f>IFERROR(VLOOKUP(B8,'AfC Pay Scales'!$A$7:$G$18,5,FALSE()),"")</f>
        <v>31157</v>
      </c>
      <c r="E8" s="37" t="s">
        <v>76</v>
      </c>
      <c r="F8" s="13">
        <f>IFERROR(VLOOKUP(B8,'AfC Pay Scales'!$A$7:$G$18,7,FALSE()),"")</f>
        <v>119.50597395623575</v>
      </c>
      <c r="G8" s="13">
        <f>IFERROR(VLOOKUP(B8,'AfC Pay Scales'!$A$7:$G$18,6,FALSE()),"")</f>
        <v>15.934129860831433</v>
      </c>
      <c r="H8" s="37">
        <f>'Project Setup'!$B$13</f>
        <v>0.9</v>
      </c>
      <c r="I8" s="12" t="s">
        <v>352</v>
      </c>
      <c r="J8" s="12" t="s">
        <v>353</v>
      </c>
      <c r="K8" s="12" t="s">
        <v>354</v>
      </c>
      <c r="L8" s="35"/>
      <c r="M8" s="45"/>
      <c r="N8" s="45"/>
      <c r="O8" s="45"/>
      <c r="P8" s="45"/>
      <c r="Q8" s="45"/>
    </row>
    <row r="9" spans="1:17" ht="18" customHeight="1" x14ac:dyDescent="0.25">
      <c r="A9" s="12" t="s">
        <v>358</v>
      </c>
      <c r="B9" s="12" t="s">
        <v>82</v>
      </c>
      <c r="C9" s="36" t="s">
        <v>351</v>
      </c>
      <c r="D9" s="13">
        <f>IFERROR(VLOOKUP(B9,'AfC Pay Scales'!$A$7:$G$18,5,FALSE()),"")</f>
        <v>39043</v>
      </c>
      <c r="E9" s="37" t="s">
        <v>76</v>
      </c>
      <c r="F9" s="13">
        <f>IFERROR(VLOOKUP(B9,'AfC Pay Scales'!$A$7:$G$18,7,FALSE()),"")</f>
        <v>149.75356231900733</v>
      </c>
      <c r="G9" s="13">
        <f>IFERROR(VLOOKUP(B9,'AfC Pay Scales'!$A$7:$G$18,6,FALSE()),"")</f>
        <v>19.967141642534312</v>
      </c>
      <c r="H9" s="37">
        <f>'Project Setup'!$B$13</f>
        <v>0.9</v>
      </c>
      <c r="I9" s="12" t="s">
        <v>352</v>
      </c>
      <c r="J9" s="12" t="s">
        <v>353</v>
      </c>
      <c r="K9" s="12" t="s">
        <v>354</v>
      </c>
      <c r="L9" s="35"/>
      <c r="M9" s="45"/>
      <c r="N9" s="45"/>
      <c r="O9" s="45"/>
      <c r="P9" s="45"/>
      <c r="Q9" s="45"/>
    </row>
    <row r="10" spans="1:17" ht="18" customHeight="1" x14ac:dyDescent="0.25">
      <c r="A10" s="12" t="s">
        <v>359</v>
      </c>
      <c r="B10" s="12" t="s">
        <v>87</v>
      </c>
      <c r="C10" s="36" t="s">
        <v>351</v>
      </c>
      <c r="D10" s="13">
        <f>IFERROR(VLOOKUP(B10,'AfC Pay Scales'!$A$7:$G$18,5,FALSE()),"")</f>
        <v>48117</v>
      </c>
      <c r="E10" s="37" t="s">
        <v>76</v>
      </c>
      <c r="F10" s="13">
        <f>IFERROR(VLOOKUP(B10,'AfC Pay Scales'!$A$7:$G$18,7,FALSE()),"")</f>
        <v>184.55785052643691</v>
      </c>
      <c r="G10" s="13">
        <f>IFERROR(VLOOKUP(B10,'AfC Pay Scales'!$A$7:$G$18,6,FALSE()),"")</f>
        <v>24.607713403524922</v>
      </c>
      <c r="H10" s="37">
        <f>'Project Setup'!$B$13</f>
        <v>0.9</v>
      </c>
      <c r="I10" s="12" t="s">
        <v>352</v>
      </c>
      <c r="J10" s="12" t="s">
        <v>353</v>
      </c>
      <c r="K10" s="12" t="s">
        <v>354</v>
      </c>
      <c r="L10" s="35"/>
      <c r="M10" s="45"/>
      <c r="N10" s="45"/>
      <c r="O10" s="45"/>
      <c r="P10" s="45"/>
      <c r="Q10" s="45"/>
    </row>
    <row r="11" spans="1:17" ht="18" customHeight="1" x14ac:dyDescent="0.25">
      <c r="A11" s="12" t="s">
        <v>360</v>
      </c>
      <c r="B11" s="12" t="s">
        <v>75</v>
      </c>
      <c r="C11" s="36" t="s">
        <v>351</v>
      </c>
      <c r="D11" s="13">
        <f>IFERROR(VLOOKUP(B11,'AfC Pay Scales'!$A$7:$G$18,5,FALSE()),"")</f>
        <v>56515</v>
      </c>
      <c r="E11" s="37" t="s">
        <v>76</v>
      </c>
      <c r="F11" s="13">
        <f>IFERROR(VLOOKUP(B11,'AfC Pay Scales'!$A$7:$G$18,7,FALSE()),"")</f>
        <v>216.76926912529007</v>
      </c>
      <c r="G11" s="13">
        <f>IFERROR(VLOOKUP(B11,'AfC Pay Scales'!$A$7:$G$18,6,FALSE()),"")</f>
        <v>28.902569216705341</v>
      </c>
      <c r="H11" s="37">
        <f>'Project Setup'!$B$13</f>
        <v>0.9</v>
      </c>
      <c r="I11" s="12" t="s">
        <v>352</v>
      </c>
      <c r="J11" s="12" t="s">
        <v>353</v>
      </c>
      <c r="K11" s="12" t="s">
        <v>354</v>
      </c>
      <c r="L11" s="35"/>
      <c r="M11" s="45"/>
      <c r="N11" s="45"/>
      <c r="O11" s="45"/>
      <c r="P11" s="45"/>
      <c r="Q11" s="45"/>
    </row>
    <row r="12" spans="1:17" ht="18" customHeight="1" x14ac:dyDescent="0.25">
      <c r="A12" s="12" t="s">
        <v>361</v>
      </c>
      <c r="B12" s="12" t="s">
        <v>92</v>
      </c>
      <c r="C12" s="36" t="s">
        <v>351</v>
      </c>
      <c r="D12" s="13">
        <f>IFERROR(VLOOKUP(B12,'AfC Pay Scales'!$A$7:$G$18,5,FALSE()),"")</f>
        <v>64750</v>
      </c>
      <c r="E12" s="37" t="s">
        <v>76</v>
      </c>
      <c r="F12" s="13">
        <f>IFERROR(VLOOKUP(B12,'AfC Pay Scales'!$A$7:$G$18,7,FALSE()),"")</f>
        <v>248.3554839575782</v>
      </c>
      <c r="G12" s="13">
        <f>IFERROR(VLOOKUP(B12,'AfC Pay Scales'!$A$7:$G$18,6,FALSE()),"")</f>
        <v>33.114064527677094</v>
      </c>
      <c r="H12" s="37">
        <f>'Project Setup'!$B$13</f>
        <v>0.9</v>
      </c>
      <c r="I12" s="12" t="s">
        <v>352</v>
      </c>
      <c r="J12" s="12" t="s">
        <v>353</v>
      </c>
      <c r="K12" s="12" t="s">
        <v>354</v>
      </c>
      <c r="L12" s="35"/>
      <c r="M12" s="45"/>
      <c r="N12" s="45"/>
      <c r="O12" s="45"/>
      <c r="P12" s="45"/>
      <c r="Q12" s="45"/>
    </row>
    <row r="13" spans="1:17" ht="18" customHeight="1" x14ac:dyDescent="0.25">
      <c r="A13" s="12" t="s">
        <v>362</v>
      </c>
      <c r="B13" s="12" t="s">
        <v>336</v>
      </c>
      <c r="C13" s="36" t="s">
        <v>351</v>
      </c>
      <c r="D13" s="13">
        <f>IFERROR(VLOOKUP(B13,'AfC Pay Scales'!$A$7:$G$18,5,FALSE()),"")</f>
        <v>77368</v>
      </c>
      <c r="E13" s="37" t="s">
        <v>76</v>
      </c>
      <c r="F13" s="13">
        <f>IFERROR(VLOOKUP(B13,'AfC Pay Scales'!$A$7:$G$18,7,FALSE()),"")</f>
        <v>296.7531595803847</v>
      </c>
      <c r="G13" s="13">
        <f>IFERROR(VLOOKUP(B13,'AfC Pay Scales'!$A$7:$G$18,6,FALSE()),"")</f>
        <v>39.567087944051295</v>
      </c>
      <c r="H13" s="37">
        <f>'Project Setup'!$B$13</f>
        <v>0.9</v>
      </c>
      <c r="I13" s="12" t="s">
        <v>352</v>
      </c>
      <c r="J13" s="12" t="s">
        <v>353</v>
      </c>
      <c r="K13" s="12" t="s">
        <v>354</v>
      </c>
      <c r="L13" s="35"/>
      <c r="M13" s="45"/>
      <c r="N13" s="45"/>
      <c r="O13" s="45"/>
      <c r="P13" s="45"/>
      <c r="Q13" s="45"/>
    </row>
    <row r="14" spans="1:17" ht="18" customHeight="1" x14ac:dyDescent="0.25">
      <c r="A14" s="12" t="s">
        <v>363</v>
      </c>
      <c r="B14" s="12" t="s">
        <v>337</v>
      </c>
      <c r="C14" s="36" t="s">
        <v>351</v>
      </c>
      <c r="D14" s="13">
        <f>IFERROR(VLOOKUP(B14,'AfC Pay Scales'!$A$7:$G$18,5,FALSE()),"")</f>
        <v>91609</v>
      </c>
      <c r="E14" s="37" t="s">
        <v>76</v>
      </c>
      <c r="F14" s="13">
        <f>IFERROR(VLOOKUP(B14,'AfC Pay Scales'!$A$7:$G$18,7,FALSE()),"")</f>
        <v>351.37602362733253</v>
      </c>
      <c r="G14" s="13">
        <f>IFERROR(VLOOKUP(B14,'AfC Pay Scales'!$A$7:$G$18,6,FALSE()),"")</f>
        <v>46.850136483644334</v>
      </c>
      <c r="H14" s="37">
        <f>'Project Setup'!$B$13</f>
        <v>0.9</v>
      </c>
      <c r="I14" s="12" t="s">
        <v>352</v>
      </c>
      <c r="J14" s="12" t="s">
        <v>353</v>
      </c>
      <c r="K14" s="12" t="s">
        <v>354</v>
      </c>
      <c r="L14" s="35"/>
      <c r="M14" s="45"/>
      <c r="N14" s="45"/>
      <c r="O14" s="45"/>
      <c r="P14" s="45"/>
      <c r="Q14" s="45"/>
    </row>
    <row r="15" spans="1:17" ht="18" customHeight="1" x14ac:dyDescent="0.25">
      <c r="A15" s="12" t="s">
        <v>364</v>
      </c>
      <c r="B15" s="12" t="s">
        <v>338</v>
      </c>
      <c r="C15" s="36" t="s">
        <v>351</v>
      </c>
      <c r="D15" s="13">
        <f>IFERROR(VLOOKUP(B15,'AfC Pay Scales'!$A$7:$G$18,5,FALSE()),"")</f>
        <v>108814</v>
      </c>
      <c r="E15" s="37" t="s">
        <v>76</v>
      </c>
      <c r="F15" s="13">
        <f>IFERROR(VLOOKUP(B15,'AfC Pay Scales'!$A$7:$G$18,7,FALSE()),"")</f>
        <v>417.36762365034616</v>
      </c>
      <c r="G15" s="13">
        <f>IFERROR(VLOOKUP(B15,'AfC Pay Scales'!$A$7:$G$18,6,FALSE()),"")</f>
        <v>55.649016486712824</v>
      </c>
      <c r="H15" s="37">
        <f>'Project Setup'!$B$13</f>
        <v>0.9</v>
      </c>
      <c r="I15" s="12" t="s">
        <v>352</v>
      </c>
      <c r="J15" s="12" t="s">
        <v>353</v>
      </c>
      <c r="K15" s="12" t="s">
        <v>354</v>
      </c>
      <c r="L15" s="35"/>
      <c r="M15" s="45"/>
      <c r="N15" s="45"/>
      <c r="O15" s="45"/>
      <c r="P15" s="45"/>
      <c r="Q15" s="45"/>
    </row>
    <row r="16" spans="1:17" ht="18" customHeight="1" x14ac:dyDescent="0.25">
      <c r="A16" s="12" t="s">
        <v>365</v>
      </c>
      <c r="B16" s="12" t="s">
        <v>339</v>
      </c>
      <c r="C16" s="36" t="s">
        <v>351</v>
      </c>
      <c r="D16" s="13">
        <f>IFERROR(VLOOKUP(B16,'AfC Pay Scales'!$A$7:$G$18,5,FALSE()),"")</f>
        <v>129783</v>
      </c>
      <c r="E16" s="37" t="s">
        <v>76</v>
      </c>
      <c r="F16" s="13">
        <f>IFERROR(VLOOKUP(B16,'AfC Pay Scales'!$A$7:$G$18,7,FALSE()),"")</f>
        <v>497.79644439330303</v>
      </c>
      <c r="G16" s="13">
        <f>IFERROR(VLOOKUP(B16,'AfC Pay Scales'!$A$7:$G$18,6,FALSE()),"")</f>
        <v>66.372859252440406</v>
      </c>
      <c r="H16" s="37">
        <f>'Project Setup'!$B$13</f>
        <v>0.9</v>
      </c>
      <c r="I16" s="12" t="s">
        <v>352</v>
      </c>
      <c r="J16" s="12" t="s">
        <v>353</v>
      </c>
      <c r="K16" s="12" t="s">
        <v>354</v>
      </c>
      <c r="L16" s="35"/>
      <c r="M16" s="45"/>
      <c r="N16" s="45"/>
      <c r="O16" s="45"/>
      <c r="P16" s="45"/>
      <c r="Q16" s="45"/>
    </row>
    <row r="17" spans="1:12" ht="18" customHeight="1" x14ac:dyDescent="0.25">
      <c r="A17" s="12" t="s">
        <v>366</v>
      </c>
      <c r="B17" s="12"/>
      <c r="C17" s="36"/>
      <c r="D17" s="14"/>
      <c r="E17" s="37"/>
      <c r="F17" s="14"/>
      <c r="G17" s="14"/>
      <c r="H17" s="37"/>
      <c r="I17" s="12"/>
      <c r="J17" s="12"/>
      <c r="K17" s="12"/>
      <c r="L17" s="35"/>
    </row>
    <row r="18" spans="1:12" ht="18" customHeight="1" x14ac:dyDescent="0.25">
      <c r="A18" s="12" t="s">
        <v>81</v>
      </c>
      <c r="B18" s="12" t="s">
        <v>82</v>
      </c>
      <c r="C18" s="36" t="s">
        <v>351</v>
      </c>
      <c r="D18" s="13">
        <f>IFERROR(VLOOKUP(B18,'AfC Pay Scales'!$A$7:$G$18,5,FALSE()),"")</f>
        <v>39043</v>
      </c>
      <c r="E18" s="37" t="s">
        <v>76</v>
      </c>
      <c r="F18" s="13">
        <f>IFERROR(VLOOKUP(B18,'AfC Pay Scales'!$A$7:$G$18,7,FALSE()),"")</f>
        <v>149.75356231900733</v>
      </c>
      <c r="G18" s="13">
        <f>IFERROR(VLOOKUP(B18,'AfC Pay Scales'!$A$7:$G$18,6,FALSE()),"")</f>
        <v>19.967141642534312</v>
      </c>
      <c r="H18" s="37">
        <f>'Project Setup'!$B$13</f>
        <v>0.9</v>
      </c>
      <c r="I18" s="12" t="s">
        <v>367</v>
      </c>
      <c r="J18" s="12" t="s">
        <v>353</v>
      </c>
      <c r="K18" s="12" t="s">
        <v>354</v>
      </c>
      <c r="L18" s="35"/>
    </row>
    <row r="19" spans="1:12" ht="18" customHeight="1" x14ac:dyDescent="0.25">
      <c r="A19" s="12" t="s">
        <v>113</v>
      </c>
      <c r="B19" s="12" t="s">
        <v>87</v>
      </c>
      <c r="C19" s="36" t="s">
        <v>351</v>
      </c>
      <c r="D19" s="13">
        <f>IFERROR(VLOOKUP(B19,'AfC Pay Scales'!$A$7:$G$18,5,FALSE()),"")</f>
        <v>48117</v>
      </c>
      <c r="E19" s="37" t="s">
        <v>76</v>
      </c>
      <c r="F19" s="13">
        <f>IFERROR(VLOOKUP(B19,'AfC Pay Scales'!$A$7:$G$18,7,FALSE()),"")</f>
        <v>184.55785052643691</v>
      </c>
      <c r="G19" s="13">
        <f>IFERROR(VLOOKUP(B19,'AfC Pay Scales'!$A$7:$G$18,6,FALSE()),"")</f>
        <v>24.607713403524922</v>
      </c>
      <c r="H19" s="37">
        <f>'Project Setup'!$B$13</f>
        <v>0.9</v>
      </c>
      <c r="I19" s="12" t="s">
        <v>367</v>
      </c>
      <c r="J19" s="12" t="s">
        <v>353</v>
      </c>
      <c r="K19" s="12" t="s">
        <v>354</v>
      </c>
      <c r="L19" s="35"/>
    </row>
    <row r="20" spans="1:12" ht="18" customHeight="1" x14ac:dyDescent="0.25">
      <c r="A20" s="12" t="s">
        <v>109</v>
      </c>
      <c r="B20" s="12" t="s">
        <v>75</v>
      </c>
      <c r="C20" s="36" t="s">
        <v>351</v>
      </c>
      <c r="D20" s="13">
        <f>IFERROR(VLOOKUP(B20,'AfC Pay Scales'!$A$7:$G$18,5,FALSE()),"")</f>
        <v>56515</v>
      </c>
      <c r="E20" s="37" t="s">
        <v>76</v>
      </c>
      <c r="F20" s="13">
        <f>IFERROR(VLOOKUP(B20,'AfC Pay Scales'!$A$7:$G$18,7,FALSE()),"")</f>
        <v>216.76926912529007</v>
      </c>
      <c r="G20" s="13">
        <f>IFERROR(VLOOKUP(B20,'AfC Pay Scales'!$A$7:$G$18,6,FALSE()),"")</f>
        <v>28.902569216705341</v>
      </c>
      <c r="H20" s="37">
        <f>'Project Setup'!$B$13</f>
        <v>0.9</v>
      </c>
      <c r="I20" s="12" t="s">
        <v>367</v>
      </c>
      <c r="J20" s="12" t="s">
        <v>353</v>
      </c>
      <c r="K20" s="12" t="s">
        <v>354</v>
      </c>
      <c r="L20" s="35"/>
    </row>
    <row r="21" spans="1:12" ht="18" customHeight="1" x14ac:dyDescent="0.25">
      <c r="A21" s="12" t="s">
        <v>86</v>
      </c>
      <c r="B21" s="12" t="s">
        <v>87</v>
      </c>
      <c r="C21" s="36" t="s">
        <v>351</v>
      </c>
      <c r="D21" s="13">
        <f>IFERROR(VLOOKUP(B21,'AfC Pay Scales'!$A$7:$G$18,5,FALSE()),"")</f>
        <v>48117</v>
      </c>
      <c r="E21" s="37" t="s">
        <v>76</v>
      </c>
      <c r="F21" s="13">
        <f>IFERROR(VLOOKUP(B21,'AfC Pay Scales'!$A$7:$G$18,7,FALSE()),"")</f>
        <v>184.55785052643691</v>
      </c>
      <c r="G21" s="13">
        <f>IFERROR(VLOOKUP(B21,'AfC Pay Scales'!$A$7:$G$18,6,FALSE()),"")</f>
        <v>24.607713403524922</v>
      </c>
      <c r="H21" s="37">
        <f>'Project Setup'!$B$13</f>
        <v>0.9</v>
      </c>
      <c r="I21" s="12" t="s">
        <v>367</v>
      </c>
      <c r="J21" s="12" t="s">
        <v>353</v>
      </c>
      <c r="K21" s="12" t="s">
        <v>354</v>
      </c>
      <c r="L21" s="35"/>
    </row>
    <row r="22" spans="1:12" ht="25.5" x14ac:dyDescent="0.25">
      <c r="A22" s="12" t="s">
        <v>164</v>
      </c>
      <c r="B22" s="12" t="s">
        <v>87</v>
      </c>
      <c r="C22" s="12" t="s">
        <v>351</v>
      </c>
      <c r="D22" s="13">
        <f>IFERROR(VLOOKUP(B22,'AfC Pay Scales'!$A$7:$G$18,5,FALSE()),"")</f>
        <v>48117</v>
      </c>
      <c r="E22" s="12" t="s">
        <v>76</v>
      </c>
      <c r="F22" s="13">
        <f>IFERROR(VLOOKUP(B22,'AfC Pay Scales'!$A$7:$G$18,7,FALSE()),"")</f>
        <v>184.55785052643691</v>
      </c>
      <c r="G22" s="13">
        <f>IFERROR(VLOOKUP(B22,'AfC Pay Scales'!$A$7:$G$18,6,FALSE()),"")</f>
        <v>24.607713403524922</v>
      </c>
      <c r="H22" s="37">
        <f>'Project Setup'!$B$13</f>
        <v>0.9</v>
      </c>
      <c r="I22" s="12" t="s">
        <v>367</v>
      </c>
      <c r="J22" s="12" t="s">
        <v>353</v>
      </c>
      <c r="K22" s="12" t="s">
        <v>354</v>
      </c>
      <c r="L22" s="35"/>
    </row>
    <row r="23" spans="1:12" ht="25.5" x14ac:dyDescent="0.25">
      <c r="A23" s="12" t="s">
        <v>168</v>
      </c>
      <c r="B23" s="12" t="s">
        <v>87</v>
      </c>
      <c r="C23" s="12" t="s">
        <v>351</v>
      </c>
      <c r="D23" s="13">
        <f>IFERROR(VLOOKUP(B23,'AfC Pay Scales'!$A$7:$G$18,5,FALSE()),"")</f>
        <v>48117</v>
      </c>
      <c r="E23" s="12" t="s">
        <v>76</v>
      </c>
      <c r="F23" s="13">
        <f>IFERROR(VLOOKUP(B23,'AfC Pay Scales'!$A$7:$G$18,7,FALSE()),"")</f>
        <v>184.55785052643691</v>
      </c>
      <c r="G23" s="13">
        <f>IFERROR(VLOOKUP(B23,'AfC Pay Scales'!$A$7:$G$18,6,FALSE()),"")</f>
        <v>24.607713403524922</v>
      </c>
      <c r="H23" s="37">
        <f>'Project Setup'!$B$13</f>
        <v>0.9</v>
      </c>
      <c r="I23" s="12" t="s">
        <v>367</v>
      </c>
      <c r="J23" s="12" t="s">
        <v>353</v>
      </c>
      <c r="K23" s="12" t="s">
        <v>354</v>
      </c>
      <c r="L23" s="35"/>
    </row>
    <row r="24" spans="1:12" ht="25.5" x14ac:dyDescent="0.25">
      <c r="A24" s="12" t="s">
        <v>172</v>
      </c>
      <c r="B24" s="12" t="s">
        <v>105</v>
      </c>
      <c r="C24" s="12" t="s">
        <v>368</v>
      </c>
      <c r="D24" s="14"/>
      <c r="E24" s="12" t="s">
        <v>76</v>
      </c>
      <c r="F24" s="14">
        <v>206.25</v>
      </c>
      <c r="G24" s="14">
        <v>27.5</v>
      </c>
      <c r="H24" s="37">
        <v>0</v>
      </c>
      <c r="I24" s="12" t="s">
        <v>369</v>
      </c>
      <c r="J24" s="12" t="s">
        <v>368</v>
      </c>
      <c r="K24" s="12" t="s">
        <v>354</v>
      </c>
      <c r="L24" s="35"/>
    </row>
    <row r="25" spans="1:12" ht="25.5" x14ac:dyDescent="0.25">
      <c r="A25" s="12" t="s">
        <v>176</v>
      </c>
      <c r="B25" s="12" t="s">
        <v>75</v>
      </c>
      <c r="C25" s="12" t="s">
        <v>351</v>
      </c>
      <c r="D25" s="13">
        <f>IFERROR(VLOOKUP(B25,'AfC Pay Scales'!$A$7:$G$18,5,FALSE()),"")</f>
        <v>56515</v>
      </c>
      <c r="E25" s="12" t="s">
        <v>76</v>
      </c>
      <c r="F25" s="13">
        <f>IFERROR(VLOOKUP(B25,'AfC Pay Scales'!$A$7:$G$18,7,FALSE()),"")</f>
        <v>216.76926912529007</v>
      </c>
      <c r="G25" s="13">
        <f>IFERROR(VLOOKUP(B25,'AfC Pay Scales'!$A$7:$G$18,6,FALSE()),"")</f>
        <v>28.902569216705341</v>
      </c>
      <c r="H25" s="37">
        <f>'Project Setup'!$B$13</f>
        <v>0.9</v>
      </c>
      <c r="I25" s="12" t="s">
        <v>367</v>
      </c>
      <c r="J25" s="12" t="s">
        <v>353</v>
      </c>
      <c r="K25" s="12" t="s">
        <v>354</v>
      </c>
      <c r="L25" s="35"/>
    </row>
    <row r="26" spans="1:12" ht="25.5" x14ac:dyDescent="0.25">
      <c r="A26" s="12" t="s">
        <v>125</v>
      </c>
      <c r="B26" s="12" t="s">
        <v>75</v>
      </c>
      <c r="C26" s="12" t="s">
        <v>351</v>
      </c>
      <c r="D26" s="13">
        <f>IFERROR(VLOOKUP(B26,'AfC Pay Scales'!$A$7:$G$18,5,FALSE()),"")</f>
        <v>56515</v>
      </c>
      <c r="E26" s="12" t="s">
        <v>76</v>
      </c>
      <c r="F26" s="13">
        <f>IFERROR(VLOOKUP(B26,'AfC Pay Scales'!$A$7:$G$18,7,FALSE()),"")</f>
        <v>216.76926912529007</v>
      </c>
      <c r="G26" s="13">
        <f>IFERROR(VLOOKUP(B26,'AfC Pay Scales'!$A$7:$G$18,6,FALSE()),"")</f>
        <v>28.902569216705341</v>
      </c>
      <c r="H26" s="37">
        <f>'Project Setup'!$B$13</f>
        <v>0.9</v>
      </c>
      <c r="I26" s="12" t="s">
        <v>367</v>
      </c>
      <c r="J26" s="12" t="s">
        <v>353</v>
      </c>
      <c r="K26" s="12" t="s">
        <v>354</v>
      </c>
      <c r="L26" s="35"/>
    </row>
    <row r="27" spans="1:12" ht="25.5" x14ac:dyDescent="0.25">
      <c r="A27" s="12" t="s">
        <v>226</v>
      </c>
      <c r="B27" s="12" t="s">
        <v>75</v>
      </c>
      <c r="C27" s="12" t="s">
        <v>351</v>
      </c>
      <c r="D27" s="13">
        <f>IFERROR(VLOOKUP(B27,'AfC Pay Scales'!$A$7:$G$18,5,FALSE()),"")</f>
        <v>56515</v>
      </c>
      <c r="E27" s="12" t="s">
        <v>76</v>
      </c>
      <c r="F27" s="13">
        <f>IFERROR(VLOOKUP(B27,'AfC Pay Scales'!$A$7:$G$18,7,FALSE()),"")</f>
        <v>216.76926912529007</v>
      </c>
      <c r="G27" s="13">
        <f>IFERROR(VLOOKUP(B27,'AfC Pay Scales'!$A$7:$G$18,6,FALSE()),"")</f>
        <v>28.902569216705341</v>
      </c>
      <c r="H27" s="37">
        <f>'Project Setup'!$B$13</f>
        <v>0.9</v>
      </c>
      <c r="I27" s="12" t="s">
        <v>367</v>
      </c>
      <c r="J27" s="12" t="s">
        <v>353</v>
      </c>
      <c r="K27" s="12" t="s">
        <v>354</v>
      </c>
      <c r="L27" s="35"/>
    </row>
    <row r="28" spans="1:12" ht="25.5" x14ac:dyDescent="0.25">
      <c r="A28" s="12" t="s">
        <v>104</v>
      </c>
      <c r="B28" s="12" t="s">
        <v>105</v>
      </c>
      <c r="C28" s="12" t="s">
        <v>368</v>
      </c>
      <c r="D28" s="14"/>
      <c r="E28" s="12" t="s">
        <v>76</v>
      </c>
      <c r="F28" s="14">
        <v>600</v>
      </c>
      <c r="G28" s="14">
        <v>80</v>
      </c>
      <c r="H28" s="37">
        <f>'Project Setup'!$B$13</f>
        <v>0.9</v>
      </c>
      <c r="I28" s="12" t="s">
        <v>369</v>
      </c>
      <c r="J28" s="12" t="s">
        <v>368</v>
      </c>
      <c r="K28" s="12" t="s">
        <v>354</v>
      </c>
      <c r="L28" s="35"/>
    </row>
    <row r="29" spans="1:12" ht="25.5" x14ac:dyDescent="0.25">
      <c r="A29" s="12" t="s">
        <v>117</v>
      </c>
      <c r="B29" s="12" t="s">
        <v>75</v>
      </c>
      <c r="C29" s="12" t="s">
        <v>351</v>
      </c>
      <c r="D29" s="13">
        <f>IFERROR(VLOOKUP(B29,'AfC Pay Scales'!$A$7:$G$18,5,FALSE()),"")</f>
        <v>56515</v>
      </c>
      <c r="E29" s="12" t="s">
        <v>76</v>
      </c>
      <c r="F29" s="13">
        <f>IFERROR(VLOOKUP(B29,'AfC Pay Scales'!$A$7:$G$18,7,FALSE()),"")</f>
        <v>216.76926912529007</v>
      </c>
      <c r="G29" s="13">
        <f>IFERROR(VLOOKUP(B29,'AfC Pay Scales'!$A$7:$G$18,6,FALSE()),"")</f>
        <v>28.902569216705341</v>
      </c>
      <c r="H29" s="37">
        <f>'Project Setup'!$B$13</f>
        <v>0.9</v>
      </c>
      <c r="I29" s="12" t="s">
        <v>367</v>
      </c>
      <c r="J29" s="12" t="s">
        <v>353</v>
      </c>
      <c r="K29" s="12" t="s">
        <v>354</v>
      </c>
      <c r="L29" s="35"/>
    </row>
    <row r="30" spans="1:12" ht="25.5" x14ac:dyDescent="0.25">
      <c r="A30" s="12" t="s">
        <v>249</v>
      </c>
      <c r="B30" s="12" t="s">
        <v>75</v>
      </c>
      <c r="C30" s="12" t="s">
        <v>351</v>
      </c>
      <c r="D30" s="13">
        <f>IFERROR(VLOOKUP(B30,'AfC Pay Scales'!$A$7:$G$18,5,FALSE()),"")</f>
        <v>56515</v>
      </c>
      <c r="E30" s="12" t="s">
        <v>76</v>
      </c>
      <c r="F30" s="13">
        <f>IFERROR(VLOOKUP(B30,'AfC Pay Scales'!$A$7:$G$18,7,FALSE()),"")</f>
        <v>216.76926912529007</v>
      </c>
      <c r="G30" s="13">
        <f>IFERROR(VLOOKUP(B30,'AfC Pay Scales'!$A$7:$G$18,6,FALSE()),"")</f>
        <v>28.902569216705341</v>
      </c>
      <c r="H30" s="37">
        <f>'Project Setup'!$B$13</f>
        <v>0.9</v>
      </c>
      <c r="I30" s="12" t="s">
        <v>367</v>
      </c>
      <c r="J30" s="12" t="s">
        <v>353</v>
      </c>
      <c r="K30" s="12" t="s">
        <v>354</v>
      </c>
      <c r="L30" s="35"/>
    </row>
    <row r="31" spans="1:12" ht="25.5" x14ac:dyDescent="0.25">
      <c r="A31" s="12" t="s">
        <v>253</v>
      </c>
      <c r="B31" s="12" t="s">
        <v>75</v>
      </c>
      <c r="C31" s="12" t="s">
        <v>351</v>
      </c>
      <c r="D31" s="13">
        <f>IFERROR(VLOOKUP(B31,'AfC Pay Scales'!$A$7:$G$18,5,FALSE()),"")</f>
        <v>56515</v>
      </c>
      <c r="E31" s="12" t="s">
        <v>76</v>
      </c>
      <c r="F31" s="13">
        <f>IFERROR(VLOOKUP(B31,'AfC Pay Scales'!$A$7:$G$18,7,FALSE()),"")</f>
        <v>216.76926912529007</v>
      </c>
      <c r="G31" s="13">
        <f>IFERROR(VLOOKUP(B31,'AfC Pay Scales'!$A$7:$G$18,6,FALSE()),"")</f>
        <v>28.902569216705341</v>
      </c>
      <c r="H31" s="37">
        <f>'Project Setup'!$B$13</f>
        <v>0.9</v>
      </c>
      <c r="I31" s="12" t="s">
        <v>367</v>
      </c>
      <c r="J31" s="12" t="s">
        <v>353</v>
      </c>
      <c r="K31" s="12" t="s">
        <v>354</v>
      </c>
      <c r="L31" s="35"/>
    </row>
    <row r="32" spans="1:12" ht="25.5" x14ac:dyDescent="0.25">
      <c r="A32" s="12" t="s">
        <v>74</v>
      </c>
      <c r="B32" s="12" t="s">
        <v>75</v>
      </c>
      <c r="C32" s="12" t="s">
        <v>351</v>
      </c>
      <c r="D32" s="13">
        <f>IFERROR(VLOOKUP(B32,'AfC Pay Scales'!$A$7:$G$18,5,FALSE()),"")</f>
        <v>56515</v>
      </c>
      <c r="E32" s="12" t="s">
        <v>76</v>
      </c>
      <c r="F32" s="13">
        <f>IFERROR(VLOOKUP(B32,'AfC Pay Scales'!$A$7:$G$18,7,FALSE()),"")</f>
        <v>216.76926912529007</v>
      </c>
      <c r="G32" s="13">
        <f>IFERROR(VLOOKUP(B32,'AfC Pay Scales'!$A$7:$G$18,6,FALSE()),"")</f>
        <v>28.902569216705341</v>
      </c>
      <c r="H32" s="37">
        <f>'Project Setup'!$B$13</f>
        <v>0.9</v>
      </c>
      <c r="I32" s="12" t="s">
        <v>367</v>
      </c>
      <c r="J32" s="12" t="s">
        <v>353</v>
      </c>
      <c r="K32" s="12" t="s">
        <v>354</v>
      </c>
      <c r="L32" s="35"/>
    </row>
    <row r="33" spans="1:12" ht="25.5" x14ac:dyDescent="0.25">
      <c r="A33" s="12" t="s">
        <v>91</v>
      </c>
      <c r="B33" s="12" t="s">
        <v>92</v>
      </c>
      <c r="C33" s="12" t="s">
        <v>351</v>
      </c>
      <c r="D33" s="13">
        <f>IFERROR(VLOOKUP(B33,'AfC Pay Scales'!$A$7:$G$18,5,FALSE()),"")</f>
        <v>64750</v>
      </c>
      <c r="E33" s="12" t="s">
        <v>76</v>
      </c>
      <c r="F33" s="13">
        <f>IFERROR(VLOOKUP(B33,'AfC Pay Scales'!$A$7:$G$18,7,FALSE()),"")</f>
        <v>248.3554839575782</v>
      </c>
      <c r="G33" s="13">
        <f>IFERROR(VLOOKUP(B33,'AfC Pay Scales'!$A$7:$G$18,6,FALSE()),"")</f>
        <v>33.114064527677094</v>
      </c>
      <c r="H33" s="37">
        <f>'Project Setup'!$B$13</f>
        <v>0.9</v>
      </c>
      <c r="I33" s="12" t="s">
        <v>367</v>
      </c>
      <c r="J33" s="12" t="s">
        <v>353</v>
      </c>
      <c r="K33" s="12" t="s">
        <v>354</v>
      </c>
      <c r="L33" s="35"/>
    </row>
    <row r="34" spans="1:12" ht="25.5" x14ac:dyDescent="0.25">
      <c r="A34" s="12" t="s">
        <v>273</v>
      </c>
      <c r="B34" s="12" t="s">
        <v>105</v>
      </c>
      <c r="C34" s="12" t="s">
        <v>368</v>
      </c>
      <c r="D34" s="14"/>
      <c r="E34" s="12" t="s">
        <v>76</v>
      </c>
      <c r="F34" s="14">
        <v>500</v>
      </c>
      <c r="G34" s="14">
        <v>66.6666666666667</v>
      </c>
      <c r="H34" s="37">
        <f>'Project Setup'!$B$13</f>
        <v>0.9</v>
      </c>
      <c r="I34" s="12" t="s">
        <v>369</v>
      </c>
      <c r="J34" s="12" t="s">
        <v>368</v>
      </c>
      <c r="K34" s="12" t="s">
        <v>354</v>
      </c>
      <c r="L34" s="35"/>
    </row>
    <row r="35" spans="1:12" x14ac:dyDescent="0.25">
      <c r="A35" s="35"/>
      <c r="B35" s="35"/>
      <c r="C35" s="35"/>
      <c r="D35" s="35"/>
      <c r="E35" s="35"/>
      <c r="F35" s="35"/>
      <c r="G35" s="35"/>
      <c r="H35" s="35"/>
      <c r="I35" s="35"/>
      <c r="J35" s="35"/>
      <c r="K35" s="35"/>
      <c r="L35" s="35"/>
    </row>
    <row r="36" spans="1:12" x14ac:dyDescent="0.25">
      <c r="A36" s="45" t="s">
        <v>537</v>
      </c>
      <c r="B36" s="35"/>
      <c r="C36" s="35"/>
      <c r="D36" s="35"/>
      <c r="E36" s="35"/>
      <c r="F36" s="35"/>
      <c r="G36" s="35"/>
      <c r="H36" s="35"/>
      <c r="I36" s="35"/>
      <c r="J36" s="35"/>
      <c r="K36" s="35"/>
      <c r="L36" s="35"/>
    </row>
    <row r="37" spans="1:12" x14ac:dyDescent="0.25">
      <c r="A37" s="35"/>
      <c r="B37" s="35"/>
      <c r="C37" s="35"/>
      <c r="D37" s="35"/>
      <c r="E37" s="35"/>
      <c r="F37" s="35"/>
      <c r="G37" s="35"/>
      <c r="H37" s="35"/>
      <c r="I37" s="35"/>
      <c r="J37" s="35"/>
      <c r="K37" s="35"/>
      <c r="L37" s="35"/>
    </row>
    <row r="38" spans="1:12" x14ac:dyDescent="0.25">
      <c r="A38" s="35"/>
      <c r="B38" s="35"/>
      <c r="C38" s="35"/>
      <c r="D38" s="35"/>
      <c r="E38" s="35"/>
      <c r="F38" s="35"/>
      <c r="G38" s="35"/>
      <c r="H38" s="35"/>
      <c r="I38" s="35"/>
      <c r="J38" s="35"/>
      <c r="K38" s="35"/>
      <c r="L38" s="35"/>
    </row>
    <row r="39" spans="1:12" x14ac:dyDescent="0.25">
      <c r="A39" s="35"/>
      <c r="B39" s="35"/>
      <c r="C39" s="35"/>
      <c r="D39" s="35"/>
      <c r="E39" s="35"/>
      <c r="F39" s="35"/>
      <c r="G39" s="35"/>
      <c r="H39" s="35"/>
      <c r="I39" s="35"/>
      <c r="J39" s="35"/>
      <c r="K39" s="35"/>
      <c r="L39" s="35"/>
    </row>
    <row r="40" spans="1:12" x14ac:dyDescent="0.25">
      <c r="A40" s="35"/>
      <c r="B40" s="35"/>
      <c r="C40" s="35"/>
      <c r="D40" s="35"/>
      <c r="E40" s="35"/>
      <c r="F40" s="35"/>
      <c r="G40" s="35"/>
      <c r="H40" s="35"/>
      <c r="I40" s="35"/>
      <c r="J40" s="35"/>
      <c r="K40" s="35"/>
      <c r="L40" s="35"/>
    </row>
    <row r="41" spans="1:12" x14ac:dyDescent="0.25">
      <c r="A41" s="35"/>
      <c r="B41" s="35"/>
      <c r="C41" s="35"/>
      <c r="D41" s="35"/>
      <c r="E41" s="35"/>
      <c r="F41" s="35"/>
      <c r="G41" s="35"/>
      <c r="H41" s="35"/>
      <c r="I41" s="35"/>
      <c r="J41" s="35"/>
      <c r="K41" s="35"/>
      <c r="L41" s="35"/>
    </row>
    <row r="42" spans="1:12" x14ac:dyDescent="0.25">
      <c r="A42" s="35"/>
      <c r="B42" s="35"/>
      <c r="C42" s="35"/>
      <c r="D42" s="35"/>
      <c r="E42" s="35"/>
      <c r="F42" s="35"/>
      <c r="G42" s="35"/>
      <c r="H42" s="35"/>
      <c r="I42" s="35"/>
      <c r="J42" s="35"/>
      <c r="K42" s="35"/>
      <c r="L42" s="35"/>
    </row>
    <row r="43" spans="1:12" x14ac:dyDescent="0.25">
      <c r="A43" s="35"/>
      <c r="B43" s="35"/>
      <c r="C43" s="35"/>
      <c r="D43" s="35"/>
      <c r="E43" s="35"/>
      <c r="F43" s="35"/>
      <c r="G43" s="35"/>
      <c r="H43" s="35"/>
      <c r="I43" s="35"/>
      <c r="J43" s="35"/>
      <c r="K43" s="35"/>
      <c r="L43" s="35"/>
    </row>
    <row r="44" spans="1:12" x14ac:dyDescent="0.25">
      <c r="A44" s="35"/>
      <c r="B44" s="35"/>
      <c r="C44" s="35"/>
      <c r="D44" s="35"/>
      <c r="E44" s="35"/>
      <c r="F44" s="35"/>
      <c r="G44" s="35"/>
      <c r="H44" s="35"/>
      <c r="I44" s="35"/>
      <c r="J44" s="35"/>
      <c r="K44" s="35"/>
      <c r="L44" s="35"/>
    </row>
    <row r="45" spans="1:12" x14ac:dyDescent="0.25">
      <c r="A45" s="35"/>
      <c r="B45" s="35"/>
      <c r="C45" s="35"/>
      <c r="D45" s="35"/>
      <c r="E45" s="35"/>
      <c r="F45" s="35"/>
      <c r="G45" s="35"/>
      <c r="H45" s="35"/>
      <c r="I45" s="35"/>
      <c r="J45" s="35"/>
      <c r="K45" s="35"/>
      <c r="L45" s="35"/>
    </row>
    <row r="46" spans="1:12" x14ac:dyDescent="0.25">
      <c r="A46" s="35"/>
      <c r="B46" s="35"/>
      <c r="C46" s="35"/>
      <c r="D46" s="35"/>
      <c r="E46" s="35"/>
      <c r="F46" s="35"/>
      <c r="G46" s="35"/>
      <c r="H46" s="35"/>
      <c r="I46" s="35"/>
      <c r="J46" s="35"/>
      <c r="K46" s="35"/>
      <c r="L46" s="35"/>
    </row>
    <row r="47" spans="1:12" x14ac:dyDescent="0.25">
      <c r="A47" s="35"/>
      <c r="B47" s="35"/>
      <c r="C47" s="35"/>
      <c r="D47" s="35"/>
      <c r="E47" s="35"/>
      <c r="F47" s="35"/>
      <c r="G47" s="35"/>
      <c r="H47" s="35"/>
      <c r="I47" s="35"/>
      <c r="J47" s="35"/>
      <c r="K47" s="35"/>
      <c r="L47" s="35"/>
    </row>
    <row r="48" spans="1:12" x14ac:dyDescent="0.25">
      <c r="A48" s="35"/>
      <c r="B48" s="35"/>
      <c r="C48" s="35"/>
      <c r="D48" s="35"/>
      <c r="E48" s="35"/>
      <c r="F48" s="35"/>
      <c r="G48" s="35"/>
      <c r="H48" s="35"/>
      <c r="I48" s="35"/>
      <c r="J48" s="35"/>
      <c r="K48" s="35"/>
      <c r="L48" s="35"/>
    </row>
    <row r="49" spans="1:12" x14ac:dyDescent="0.25">
      <c r="A49" s="35"/>
      <c r="B49" s="35"/>
      <c r="C49" s="35"/>
      <c r="D49" s="35"/>
      <c r="E49" s="35"/>
      <c r="F49" s="35"/>
      <c r="G49" s="35"/>
      <c r="H49" s="35"/>
      <c r="I49" s="35"/>
      <c r="J49" s="35"/>
      <c r="K49" s="35"/>
      <c r="L49" s="35"/>
    </row>
    <row r="50" spans="1:12" x14ac:dyDescent="0.25">
      <c r="A50" s="35"/>
      <c r="B50" s="35"/>
      <c r="C50" s="35"/>
      <c r="D50" s="35"/>
      <c r="E50" s="35"/>
      <c r="F50" s="35"/>
      <c r="G50" s="35"/>
      <c r="H50" s="35"/>
      <c r="I50" s="35"/>
      <c r="J50" s="35"/>
      <c r="K50" s="35"/>
      <c r="L50" s="35"/>
    </row>
    <row r="51" spans="1:12" x14ac:dyDescent="0.25">
      <c r="A51" s="35"/>
      <c r="B51" s="35"/>
      <c r="C51" s="35"/>
      <c r="D51" s="35"/>
      <c r="E51" s="35"/>
      <c r="F51" s="35"/>
      <c r="G51" s="35"/>
      <c r="H51" s="35"/>
      <c r="I51" s="35"/>
      <c r="J51" s="35"/>
      <c r="K51" s="35"/>
      <c r="L51" s="35"/>
    </row>
    <row r="52" spans="1:12" x14ac:dyDescent="0.25">
      <c r="A52" s="35"/>
      <c r="B52" s="35"/>
      <c r="C52" s="35"/>
      <c r="D52" s="35"/>
      <c r="E52" s="35"/>
      <c r="F52" s="35"/>
      <c r="G52" s="35"/>
      <c r="H52" s="35"/>
      <c r="I52" s="35"/>
      <c r="J52" s="35"/>
      <c r="K52" s="35"/>
      <c r="L52" s="35"/>
    </row>
    <row r="53" spans="1:12" x14ac:dyDescent="0.25">
      <c r="A53" s="35"/>
      <c r="B53" s="35"/>
      <c r="C53" s="35"/>
      <c r="D53" s="35"/>
      <c r="E53" s="35"/>
      <c r="F53" s="35"/>
      <c r="G53" s="35"/>
      <c r="H53" s="35"/>
      <c r="I53" s="35"/>
      <c r="J53" s="35"/>
      <c r="K53" s="35"/>
      <c r="L53" s="35"/>
    </row>
    <row r="54" spans="1:12" x14ac:dyDescent="0.25">
      <c r="A54" s="35"/>
      <c r="B54" s="35"/>
      <c r="C54" s="35"/>
      <c r="D54" s="35"/>
      <c r="E54" s="35"/>
      <c r="F54" s="35"/>
      <c r="G54" s="35"/>
      <c r="H54" s="35"/>
      <c r="I54" s="35"/>
      <c r="J54" s="35"/>
      <c r="K54" s="35"/>
      <c r="L54" s="35"/>
    </row>
    <row r="55" spans="1:12" x14ac:dyDescent="0.25">
      <c r="A55" s="35"/>
      <c r="B55" s="35"/>
      <c r="C55" s="35"/>
      <c r="D55" s="35"/>
      <c r="E55" s="35"/>
      <c r="F55" s="35"/>
      <c r="G55" s="35"/>
      <c r="H55" s="35"/>
      <c r="I55" s="35"/>
      <c r="J55" s="35"/>
      <c r="K55" s="35"/>
      <c r="L55" s="35"/>
    </row>
    <row r="56" spans="1:12" x14ac:dyDescent="0.25">
      <c r="A56" s="35"/>
      <c r="B56" s="35"/>
      <c r="C56" s="35"/>
      <c r="D56" s="35"/>
      <c r="E56" s="35"/>
      <c r="F56" s="35"/>
      <c r="G56" s="35"/>
      <c r="H56" s="35"/>
      <c r="I56" s="35"/>
      <c r="J56" s="35"/>
      <c r="K56" s="35"/>
      <c r="L56" s="35"/>
    </row>
    <row r="57" spans="1:12" x14ac:dyDescent="0.25">
      <c r="A57" s="35"/>
      <c r="B57" s="35"/>
      <c r="C57" s="35"/>
      <c r="D57" s="35"/>
      <c r="E57" s="35"/>
      <c r="F57" s="35"/>
      <c r="G57" s="35"/>
      <c r="H57" s="35"/>
      <c r="I57" s="35"/>
      <c r="J57" s="35"/>
      <c r="K57" s="35"/>
      <c r="L57" s="35"/>
    </row>
    <row r="58" spans="1:12" x14ac:dyDescent="0.25">
      <c r="A58" s="35"/>
      <c r="B58" s="35"/>
      <c r="C58" s="35"/>
      <c r="D58" s="35"/>
      <c r="E58" s="35"/>
      <c r="F58" s="35"/>
      <c r="G58" s="35"/>
      <c r="H58" s="35"/>
      <c r="I58" s="35"/>
      <c r="J58" s="35"/>
      <c r="K58" s="35"/>
      <c r="L58" s="35"/>
    </row>
    <row r="59" spans="1:12" x14ac:dyDescent="0.25">
      <c r="A59" s="35"/>
      <c r="B59" s="35"/>
      <c r="C59" s="35"/>
      <c r="D59" s="35"/>
      <c r="E59" s="35"/>
      <c r="F59" s="35"/>
      <c r="G59" s="35"/>
      <c r="H59" s="35"/>
      <c r="I59" s="35"/>
      <c r="J59" s="35"/>
      <c r="K59" s="35"/>
      <c r="L59" s="35"/>
    </row>
    <row r="60" spans="1:12" x14ac:dyDescent="0.25">
      <c r="A60" s="35"/>
      <c r="B60" s="35"/>
      <c r="C60" s="35"/>
      <c r="D60" s="35"/>
      <c r="E60" s="35"/>
      <c r="F60" s="35"/>
      <c r="G60" s="35"/>
      <c r="H60" s="35"/>
      <c r="I60" s="35"/>
      <c r="J60" s="35"/>
      <c r="K60" s="35"/>
      <c r="L60" s="35"/>
    </row>
  </sheetData>
  <mergeCells count="1">
    <mergeCell ref="A1:H1"/>
  </mergeCells>
  <dataValidations count="1">
    <dataValidation type="list" allowBlank="1" sqref="B18:B34" xr:uid="{00000000-0002-0000-0500-000000000000}">
      <formula1>"Band 1,Band 2,Band 3,Band 4,Band 5,Band 6,Band 7,Band 8a,Band 8b,Band 8c,Band 8d,Band 9,Local / non-AfC"</formula1>
      <formula2>0</formula2>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D7D31"/>
  </sheetPr>
  <dimension ref="A1:I37"/>
  <sheetViews>
    <sheetView showGridLines="0" zoomScaleNormal="100" workbookViewId="0">
      <selection sqref="A1:H1"/>
    </sheetView>
  </sheetViews>
  <sheetFormatPr defaultColWidth="8.7109375" defaultRowHeight="15" x14ac:dyDescent="0.25"/>
  <cols>
    <col min="1" max="1" width="14" style="2" customWidth="1"/>
    <col min="2" max="2" width="22" style="2" customWidth="1"/>
    <col min="3" max="3" width="60" style="2" customWidth="1"/>
    <col min="4" max="4" width="28" style="2" customWidth="1"/>
    <col min="5" max="5" width="40" style="2" customWidth="1"/>
    <col min="6" max="6" width="18" style="2" customWidth="1"/>
    <col min="7" max="7" width="16" style="2" customWidth="1"/>
    <col min="8" max="8" width="18" style="2" customWidth="1"/>
    <col min="9" max="9" width="60" style="2" customWidth="1"/>
    <col min="10" max="16384" width="8.7109375" style="2"/>
  </cols>
  <sheetData>
    <row r="1" spans="1:9" ht="27.75" customHeight="1" x14ac:dyDescent="0.25">
      <c r="A1" s="52" t="s">
        <v>544</v>
      </c>
      <c r="B1" s="52"/>
      <c r="C1" s="52"/>
      <c r="D1" s="52"/>
      <c r="E1" s="52"/>
      <c r="F1" s="52"/>
      <c r="G1" s="52"/>
      <c r="H1" s="52"/>
      <c r="I1" s="44"/>
    </row>
    <row r="2" spans="1:9" ht="31.5" customHeight="1" x14ac:dyDescent="0.25">
      <c r="A2" s="57" t="s">
        <v>370</v>
      </c>
      <c r="B2" s="57"/>
      <c r="C2" s="57"/>
      <c r="D2" s="57"/>
      <c r="E2" s="57"/>
      <c r="F2" s="57"/>
      <c r="G2" s="57"/>
      <c r="H2" s="57"/>
      <c r="I2" s="44"/>
    </row>
    <row r="3" spans="1:9" ht="18" customHeight="1" x14ac:dyDescent="0.25">
      <c r="A3" s="44"/>
      <c r="B3" s="44"/>
      <c r="C3" s="44"/>
      <c r="D3" s="44"/>
      <c r="E3" s="44"/>
      <c r="F3" s="44"/>
      <c r="G3" s="44"/>
      <c r="H3" s="44"/>
      <c r="I3" s="44"/>
    </row>
    <row r="4" spans="1:9" s="39" customFormat="1" ht="21" customHeight="1" x14ac:dyDescent="0.25">
      <c r="A4" s="38" t="s">
        <v>371</v>
      </c>
      <c r="B4" s="38" t="s">
        <v>372</v>
      </c>
      <c r="C4" s="38" t="s">
        <v>373</v>
      </c>
      <c r="D4" s="38" t="s">
        <v>374</v>
      </c>
      <c r="E4" s="38" t="s">
        <v>375</v>
      </c>
      <c r="F4" s="38" t="s">
        <v>376</v>
      </c>
      <c r="G4" s="38" t="s">
        <v>377</v>
      </c>
      <c r="H4" s="38" t="s">
        <v>378</v>
      </c>
      <c r="I4" s="38" t="s">
        <v>379</v>
      </c>
    </row>
    <row r="5" spans="1:9" ht="18" customHeight="1" x14ac:dyDescent="0.25">
      <c r="A5" s="44" t="s">
        <v>380</v>
      </c>
      <c r="B5" s="6" t="s">
        <v>381</v>
      </c>
      <c r="C5" s="6" t="s">
        <v>382</v>
      </c>
      <c r="D5" s="6" t="s">
        <v>383</v>
      </c>
      <c r="E5" s="6" t="s">
        <v>384</v>
      </c>
      <c r="F5" s="6" t="s">
        <v>385</v>
      </c>
      <c r="G5" s="6" t="s">
        <v>386</v>
      </c>
      <c r="H5" s="6" t="s">
        <v>387</v>
      </c>
      <c r="I5" s="6" t="s">
        <v>388</v>
      </c>
    </row>
    <row r="6" spans="1:9" ht="18" customHeight="1" x14ac:dyDescent="0.25">
      <c r="A6" s="44" t="s">
        <v>389</v>
      </c>
      <c r="B6" s="6" t="s">
        <v>390</v>
      </c>
      <c r="C6" s="6" t="s">
        <v>391</v>
      </c>
      <c r="D6" s="6" t="s">
        <v>392</v>
      </c>
      <c r="E6" s="6" t="s">
        <v>393</v>
      </c>
      <c r="F6" s="6" t="s">
        <v>394</v>
      </c>
      <c r="G6" s="6" t="s">
        <v>386</v>
      </c>
      <c r="H6" s="6" t="s">
        <v>387</v>
      </c>
      <c r="I6" s="6" t="s">
        <v>395</v>
      </c>
    </row>
    <row r="7" spans="1:9" ht="18" customHeight="1" x14ac:dyDescent="0.25">
      <c r="A7" s="44" t="s">
        <v>396</v>
      </c>
      <c r="B7" s="6" t="s">
        <v>397</v>
      </c>
      <c r="C7" s="6" t="s">
        <v>398</v>
      </c>
      <c r="D7" s="6" t="s">
        <v>399</v>
      </c>
      <c r="E7" s="6" t="s">
        <v>400</v>
      </c>
      <c r="F7" s="6" t="s">
        <v>394</v>
      </c>
      <c r="G7" s="6" t="s">
        <v>386</v>
      </c>
      <c r="H7" s="6" t="s">
        <v>387</v>
      </c>
      <c r="I7" s="6" t="s">
        <v>401</v>
      </c>
    </row>
    <row r="8" spans="1:9" ht="18" customHeight="1" x14ac:dyDescent="0.25">
      <c r="A8" s="44" t="s">
        <v>402</v>
      </c>
      <c r="B8" s="6" t="s">
        <v>403</v>
      </c>
      <c r="C8" s="6" t="s">
        <v>404</v>
      </c>
      <c r="D8" s="6" t="s">
        <v>405</v>
      </c>
      <c r="E8" s="6" t="s">
        <v>406</v>
      </c>
      <c r="F8" s="6" t="s">
        <v>407</v>
      </c>
      <c r="G8" s="6" t="s">
        <v>386</v>
      </c>
      <c r="H8" s="6" t="s">
        <v>408</v>
      </c>
      <c r="I8" s="6" t="s">
        <v>409</v>
      </c>
    </row>
    <row r="9" spans="1:9" ht="18" customHeight="1" x14ac:dyDescent="0.25">
      <c r="A9" s="44" t="s">
        <v>410</v>
      </c>
      <c r="B9" s="6" t="s">
        <v>411</v>
      </c>
      <c r="C9" s="6" t="s">
        <v>412</v>
      </c>
      <c r="D9" s="6" t="s">
        <v>411</v>
      </c>
      <c r="E9" s="6" t="s">
        <v>413</v>
      </c>
      <c r="F9" s="6" t="s">
        <v>414</v>
      </c>
      <c r="G9" s="6" t="s">
        <v>386</v>
      </c>
      <c r="H9" s="6" t="s">
        <v>387</v>
      </c>
      <c r="I9" s="6" t="s">
        <v>415</v>
      </c>
    </row>
    <row r="10" spans="1:9" ht="18" customHeight="1" x14ac:dyDescent="0.25">
      <c r="A10" s="44" t="s">
        <v>416</v>
      </c>
      <c r="B10" s="6" t="s">
        <v>417</v>
      </c>
      <c r="C10" s="6" t="s">
        <v>418</v>
      </c>
      <c r="D10" s="6" t="s">
        <v>417</v>
      </c>
      <c r="E10" s="6" t="s">
        <v>419</v>
      </c>
      <c r="F10" s="6" t="s">
        <v>420</v>
      </c>
      <c r="G10" s="6" t="s">
        <v>386</v>
      </c>
      <c r="H10" s="6" t="s">
        <v>408</v>
      </c>
      <c r="I10" s="6" t="s">
        <v>421</v>
      </c>
    </row>
    <row r="11" spans="1:9" ht="18" customHeight="1" x14ac:dyDescent="0.25">
      <c r="A11" s="44" t="s">
        <v>422</v>
      </c>
      <c r="B11" s="6" t="s">
        <v>423</v>
      </c>
      <c r="C11" s="6" t="s">
        <v>424</v>
      </c>
      <c r="D11" s="6" t="s">
        <v>425</v>
      </c>
      <c r="E11" s="6" t="s">
        <v>426</v>
      </c>
      <c r="F11" s="6" t="s">
        <v>427</v>
      </c>
      <c r="G11" s="6" t="s">
        <v>386</v>
      </c>
      <c r="H11" s="6" t="s">
        <v>408</v>
      </c>
      <c r="I11" s="6" t="s">
        <v>428</v>
      </c>
    </row>
    <row r="12" spans="1:9" ht="18" customHeight="1" x14ac:dyDescent="0.25">
      <c r="A12" s="44" t="s">
        <v>429</v>
      </c>
      <c r="B12" s="6" t="s">
        <v>430</v>
      </c>
      <c r="C12" s="6" t="s">
        <v>431</v>
      </c>
      <c r="D12" s="6" t="s">
        <v>432</v>
      </c>
      <c r="E12" s="6" t="s">
        <v>433</v>
      </c>
      <c r="F12" s="6" t="s">
        <v>394</v>
      </c>
      <c r="G12" s="6" t="s">
        <v>386</v>
      </c>
      <c r="H12" s="6" t="s">
        <v>387</v>
      </c>
      <c r="I12" s="6" t="s">
        <v>434</v>
      </c>
    </row>
    <row r="13" spans="1:9" ht="18" customHeight="1" x14ac:dyDescent="0.25">
      <c r="A13" s="44" t="s">
        <v>435</v>
      </c>
      <c r="B13" s="6" t="s">
        <v>436</v>
      </c>
      <c r="C13" s="6" t="s">
        <v>437</v>
      </c>
      <c r="D13" s="6" t="s">
        <v>432</v>
      </c>
      <c r="E13" s="6" t="s">
        <v>438</v>
      </c>
      <c r="F13" s="6" t="s">
        <v>420</v>
      </c>
      <c r="G13" s="6" t="s">
        <v>386</v>
      </c>
      <c r="H13" s="6" t="s">
        <v>408</v>
      </c>
      <c r="I13" s="6" t="s">
        <v>439</v>
      </c>
    </row>
    <row r="14" spans="1:9" ht="18" customHeight="1" x14ac:dyDescent="0.25">
      <c r="A14" s="44" t="s">
        <v>440</v>
      </c>
      <c r="B14" s="6" t="s">
        <v>441</v>
      </c>
      <c r="C14" s="6" t="s">
        <v>442</v>
      </c>
      <c r="D14" s="6" t="s">
        <v>441</v>
      </c>
      <c r="E14" s="6" t="s">
        <v>443</v>
      </c>
      <c r="F14" s="6" t="s">
        <v>444</v>
      </c>
      <c r="G14" s="6" t="s">
        <v>386</v>
      </c>
      <c r="H14" s="6" t="s">
        <v>408</v>
      </c>
      <c r="I14" s="6" t="s">
        <v>445</v>
      </c>
    </row>
    <row r="15" spans="1:9" ht="18" customHeight="1" x14ac:dyDescent="0.25">
      <c r="A15" s="44" t="s">
        <v>440</v>
      </c>
      <c r="B15" s="6"/>
      <c r="C15" s="6"/>
      <c r="D15" s="6"/>
      <c r="E15" s="6"/>
      <c r="F15" s="6"/>
      <c r="G15" s="6" t="s">
        <v>386</v>
      </c>
      <c r="H15" s="6"/>
      <c r="I15" s="6"/>
    </row>
    <row r="16" spans="1:9" ht="18" customHeight="1" x14ac:dyDescent="0.25">
      <c r="A16" s="44" t="s">
        <v>446</v>
      </c>
      <c r="B16" s="6"/>
      <c r="C16" s="6"/>
      <c r="D16" s="6"/>
      <c r="E16" s="6"/>
      <c r="F16" s="6"/>
      <c r="G16" s="6" t="s">
        <v>386</v>
      </c>
      <c r="H16" s="6"/>
      <c r="I16" s="6"/>
    </row>
    <row r="17" spans="1:9" ht="18" customHeight="1" x14ac:dyDescent="0.25">
      <c r="A17" s="44" t="s">
        <v>447</v>
      </c>
      <c r="B17" s="6"/>
      <c r="C17" s="6"/>
      <c r="D17" s="6"/>
      <c r="E17" s="6"/>
      <c r="F17" s="6"/>
      <c r="G17" s="6" t="s">
        <v>386</v>
      </c>
      <c r="H17" s="6"/>
      <c r="I17" s="6"/>
    </row>
    <row r="18" spans="1:9" ht="18" customHeight="1" x14ac:dyDescent="0.25">
      <c r="A18" s="44" t="s">
        <v>448</v>
      </c>
      <c r="B18" s="6"/>
      <c r="C18" s="6"/>
      <c r="D18" s="6"/>
      <c r="E18" s="6"/>
      <c r="F18" s="6"/>
      <c r="G18" s="6" t="s">
        <v>386</v>
      </c>
      <c r="H18" s="6"/>
      <c r="I18" s="6"/>
    </row>
    <row r="19" spans="1:9" ht="18" customHeight="1" x14ac:dyDescent="0.25">
      <c r="A19" s="44" t="s">
        <v>449</v>
      </c>
      <c r="B19" s="6"/>
      <c r="C19" s="6"/>
      <c r="D19" s="6"/>
      <c r="E19" s="6"/>
      <c r="F19" s="6"/>
      <c r="G19" s="6" t="s">
        <v>386</v>
      </c>
      <c r="H19" s="6"/>
      <c r="I19" s="6"/>
    </row>
    <row r="20" spans="1:9" ht="18" customHeight="1" x14ac:dyDescent="0.25">
      <c r="A20" s="44" t="s">
        <v>450</v>
      </c>
      <c r="B20" s="6"/>
      <c r="C20" s="6"/>
      <c r="D20" s="6"/>
      <c r="E20" s="6"/>
      <c r="F20" s="6"/>
      <c r="G20" s="6" t="s">
        <v>386</v>
      </c>
      <c r="H20" s="6"/>
      <c r="I20" s="6"/>
    </row>
    <row r="21" spans="1:9" ht="18" customHeight="1" x14ac:dyDescent="0.25">
      <c r="A21" s="44" t="s">
        <v>451</v>
      </c>
      <c r="B21" s="6"/>
      <c r="C21" s="6"/>
      <c r="D21" s="6"/>
      <c r="E21" s="6"/>
      <c r="F21" s="6"/>
      <c r="G21" s="6" t="s">
        <v>386</v>
      </c>
      <c r="H21" s="6"/>
      <c r="I21" s="6"/>
    </row>
    <row r="22" spans="1:9" ht="18" customHeight="1" x14ac:dyDescent="0.25">
      <c r="A22" s="44" t="s">
        <v>452</v>
      </c>
      <c r="B22" s="6"/>
      <c r="C22" s="6"/>
      <c r="D22" s="6"/>
      <c r="E22" s="6"/>
      <c r="F22" s="6"/>
      <c r="G22" s="6" t="s">
        <v>386</v>
      </c>
      <c r="H22" s="6"/>
      <c r="I22" s="6"/>
    </row>
    <row r="23" spans="1:9" ht="18" customHeight="1" x14ac:dyDescent="0.25">
      <c r="A23" s="44" t="s">
        <v>453</v>
      </c>
      <c r="B23" s="6"/>
      <c r="C23" s="6"/>
      <c r="D23" s="6"/>
      <c r="E23" s="6"/>
      <c r="F23" s="6"/>
      <c r="G23" s="6" t="s">
        <v>386</v>
      </c>
      <c r="H23" s="6"/>
      <c r="I23" s="6"/>
    </row>
    <row r="24" spans="1:9" ht="18" customHeight="1" x14ac:dyDescent="0.25">
      <c r="A24" s="44" t="s">
        <v>454</v>
      </c>
      <c r="B24" s="6"/>
      <c r="C24" s="6"/>
      <c r="D24" s="6"/>
      <c r="E24" s="6"/>
      <c r="F24" s="6"/>
      <c r="G24" s="6" t="s">
        <v>386</v>
      </c>
      <c r="H24" s="6"/>
      <c r="I24" s="6"/>
    </row>
    <row r="25" spans="1:9" ht="18" customHeight="1" x14ac:dyDescent="0.25">
      <c r="A25" s="44" t="s">
        <v>455</v>
      </c>
      <c r="B25" s="6"/>
      <c r="C25" s="6"/>
      <c r="D25" s="6"/>
      <c r="E25" s="6"/>
      <c r="F25" s="6"/>
      <c r="G25" s="6" t="s">
        <v>386</v>
      </c>
      <c r="H25" s="6"/>
      <c r="I25" s="6"/>
    </row>
    <row r="26" spans="1:9" ht="18" customHeight="1" x14ac:dyDescent="0.25">
      <c r="A26" s="44" t="s">
        <v>456</v>
      </c>
      <c r="B26" s="6"/>
      <c r="C26" s="6"/>
      <c r="D26" s="6"/>
      <c r="E26" s="6"/>
      <c r="F26" s="6"/>
      <c r="G26" s="6" t="s">
        <v>386</v>
      </c>
      <c r="H26" s="6"/>
      <c r="I26" s="6"/>
    </row>
    <row r="27" spans="1:9" ht="18" customHeight="1" x14ac:dyDescent="0.25">
      <c r="A27" s="44" t="s">
        <v>457</v>
      </c>
      <c r="B27" s="6"/>
      <c r="C27" s="6"/>
      <c r="D27" s="6"/>
      <c r="E27" s="6"/>
      <c r="F27" s="6"/>
      <c r="G27" s="6" t="s">
        <v>386</v>
      </c>
      <c r="H27" s="6"/>
      <c r="I27" s="6"/>
    </row>
    <row r="28" spans="1:9" ht="18" customHeight="1" x14ac:dyDescent="0.25">
      <c r="A28" s="44" t="s">
        <v>458</v>
      </c>
      <c r="B28" s="6"/>
      <c r="C28" s="6"/>
      <c r="D28" s="6"/>
      <c r="E28" s="6"/>
      <c r="F28" s="6"/>
      <c r="G28" s="6" t="s">
        <v>386</v>
      </c>
      <c r="H28" s="6"/>
      <c r="I28" s="6"/>
    </row>
    <row r="29" spans="1:9" ht="18" customHeight="1" x14ac:dyDescent="0.25">
      <c r="A29" s="44" t="s">
        <v>459</v>
      </c>
      <c r="B29" s="6"/>
      <c r="C29" s="6"/>
      <c r="D29" s="6"/>
      <c r="E29" s="6"/>
      <c r="F29" s="6"/>
      <c r="G29" s="6" t="s">
        <v>386</v>
      </c>
      <c r="H29" s="6"/>
      <c r="I29" s="6"/>
    </row>
    <row r="30" spans="1:9" ht="18" customHeight="1" x14ac:dyDescent="0.25">
      <c r="A30" s="44" t="s">
        <v>460</v>
      </c>
      <c r="B30" s="6"/>
      <c r="C30" s="6"/>
      <c r="D30" s="6"/>
      <c r="E30" s="6"/>
      <c r="F30" s="6"/>
      <c r="G30" s="6" t="s">
        <v>386</v>
      </c>
      <c r="H30" s="6"/>
      <c r="I30" s="6"/>
    </row>
    <row r="31" spans="1:9" ht="18" customHeight="1" x14ac:dyDescent="0.25">
      <c r="A31" s="44" t="s">
        <v>461</v>
      </c>
      <c r="B31" s="6"/>
      <c r="C31" s="6"/>
      <c r="D31" s="6"/>
      <c r="E31" s="6"/>
      <c r="F31" s="6"/>
      <c r="G31" s="6" t="s">
        <v>386</v>
      </c>
      <c r="H31" s="6"/>
      <c r="I31" s="6"/>
    </row>
    <row r="32" spans="1:9" ht="18" customHeight="1" x14ac:dyDescent="0.25">
      <c r="A32" s="44" t="s">
        <v>462</v>
      </c>
      <c r="B32" s="6"/>
      <c r="C32" s="6"/>
      <c r="D32" s="6"/>
      <c r="E32" s="6"/>
      <c r="F32" s="6"/>
      <c r="G32" s="6" t="s">
        <v>386</v>
      </c>
      <c r="H32" s="6"/>
      <c r="I32" s="6"/>
    </row>
    <row r="33" spans="1:9" ht="18" customHeight="1" x14ac:dyDescent="0.25">
      <c r="A33" s="44" t="s">
        <v>463</v>
      </c>
      <c r="B33" s="6"/>
      <c r="C33" s="6"/>
      <c r="D33" s="6"/>
      <c r="E33" s="6"/>
      <c r="F33" s="6"/>
      <c r="G33" s="6" t="s">
        <v>386</v>
      </c>
      <c r="H33" s="6"/>
      <c r="I33" s="6"/>
    </row>
    <row r="34" spans="1:9" ht="18" customHeight="1" x14ac:dyDescent="0.25">
      <c r="A34" s="44" t="s">
        <v>464</v>
      </c>
      <c r="B34" s="6"/>
      <c r="C34" s="6"/>
      <c r="D34" s="6"/>
      <c r="E34" s="6"/>
      <c r="F34" s="6"/>
      <c r="G34" s="6" t="s">
        <v>386</v>
      </c>
      <c r="H34" s="6"/>
      <c r="I34" s="6"/>
    </row>
    <row r="35" spans="1:9" ht="18" customHeight="1" x14ac:dyDescent="0.25">
      <c r="A35" s="44" t="s">
        <v>465</v>
      </c>
      <c r="B35" s="6"/>
      <c r="C35" s="6"/>
      <c r="D35" s="6"/>
      <c r="E35" s="6"/>
      <c r="F35" s="6"/>
      <c r="G35" s="6" t="s">
        <v>386</v>
      </c>
      <c r="H35" s="6"/>
      <c r="I35" s="6"/>
    </row>
    <row r="37" spans="1:9" x14ac:dyDescent="0.25">
      <c r="A37" s="45" t="s">
        <v>537</v>
      </c>
    </row>
  </sheetData>
  <mergeCells count="2">
    <mergeCell ref="A1:H1"/>
    <mergeCell ref="A2:H2"/>
  </mergeCells>
  <dataValidations count="2">
    <dataValidation type="list" allowBlank="1" sqref="B5:B35" xr:uid="{00000000-0002-0000-0600-000000000000}">
      <formula1>"Rates,Overheads,Infrastructure,Governance,PPIE,Data access,Partner dependency,Sponsor dependency,Value sharing,Exclusion,Other"</formula1>
      <formula2>0</formula2>
    </dataValidation>
    <dataValidation type="list" allowBlank="1" sqref="G5:G35" xr:uid="{00000000-0002-0000-0600-000001000000}">
      <formula1>"Open,Agreed,Rejected,Needs finance approval,Needs IG approval,Needs legal review"</formula1>
      <formula2>0</formula2>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5A5A5"/>
  </sheetPr>
  <dimension ref="A1:I19"/>
  <sheetViews>
    <sheetView showGridLines="0" zoomScaleNormal="100" workbookViewId="0">
      <selection sqref="A1:H1"/>
    </sheetView>
  </sheetViews>
  <sheetFormatPr defaultColWidth="8.7109375" defaultRowHeight="15" x14ac:dyDescent="0.25"/>
  <cols>
    <col min="1" max="1" width="48" style="2" customWidth="1"/>
    <col min="2" max="2" width="65" style="2" customWidth="1"/>
    <col min="3" max="3" width="95" style="2" customWidth="1"/>
    <col min="4" max="4" width="55" style="2" customWidth="1"/>
    <col min="5" max="16384" width="8.7109375" style="2"/>
  </cols>
  <sheetData>
    <row r="1" spans="1:9" ht="27.75" customHeight="1" x14ac:dyDescent="0.25">
      <c r="A1" s="52" t="s">
        <v>545</v>
      </c>
      <c r="B1" s="52"/>
      <c r="C1" s="52"/>
      <c r="D1" s="52"/>
      <c r="E1" s="52"/>
      <c r="F1" s="52"/>
      <c r="G1" s="52"/>
      <c r="H1" s="52"/>
      <c r="I1" s="44"/>
    </row>
    <row r="2" spans="1:9" ht="31.5" customHeight="1" x14ac:dyDescent="0.25">
      <c r="A2" s="49" t="s">
        <v>466</v>
      </c>
      <c r="B2" s="49"/>
      <c r="C2" s="49"/>
      <c r="D2" s="49"/>
      <c r="E2" s="49"/>
      <c r="F2" s="49"/>
      <c r="G2" s="49"/>
      <c r="H2" s="49"/>
      <c r="I2" s="45"/>
    </row>
    <row r="3" spans="1:9" ht="18" customHeight="1" x14ac:dyDescent="0.25">
      <c r="A3" s="44" t="s">
        <v>467</v>
      </c>
      <c r="B3" s="48" t="s">
        <v>468</v>
      </c>
      <c r="C3" s="44" t="s">
        <v>469</v>
      </c>
      <c r="D3" s="44" t="s">
        <v>470</v>
      </c>
      <c r="E3" s="45"/>
      <c r="F3" s="45"/>
      <c r="G3" s="45"/>
      <c r="H3" s="45"/>
      <c r="I3" s="45"/>
    </row>
    <row r="4" spans="1:9" ht="18" customHeight="1" x14ac:dyDescent="0.25">
      <c r="A4" s="44" t="s">
        <v>471</v>
      </c>
      <c r="B4" s="48" t="s">
        <v>472</v>
      </c>
      <c r="C4" s="44" t="s">
        <v>473</v>
      </c>
      <c r="D4" s="44" t="s">
        <v>470</v>
      </c>
      <c r="E4" s="45"/>
      <c r="F4" s="45"/>
      <c r="G4" s="45"/>
      <c r="H4" s="45"/>
      <c r="I4" s="45"/>
    </row>
    <row r="5" spans="1:9" ht="18" customHeight="1" x14ac:dyDescent="0.25">
      <c r="A5" s="44" t="s">
        <v>474</v>
      </c>
      <c r="B5" s="48" t="s">
        <v>475</v>
      </c>
      <c r="C5" s="44" t="s">
        <v>476</v>
      </c>
      <c r="D5" s="44" t="s">
        <v>477</v>
      </c>
      <c r="E5" s="45"/>
      <c r="F5" s="45"/>
      <c r="G5" s="45"/>
      <c r="H5" s="45"/>
      <c r="I5" s="45"/>
    </row>
    <row r="6" spans="1:9" ht="18" customHeight="1" x14ac:dyDescent="0.25">
      <c r="A6" s="44" t="s">
        <v>478</v>
      </c>
      <c r="B6" s="48" t="s">
        <v>479</v>
      </c>
      <c r="C6" s="44" t="s">
        <v>480</v>
      </c>
      <c r="D6" s="44" t="s">
        <v>477</v>
      </c>
      <c r="E6" s="45"/>
      <c r="F6" s="45"/>
      <c r="G6" s="45"/>
      <c r="H6" s="45"/>
      <c r="I6" s="45"/>
    </row>
    <row r="7" spans="1:9" ht="18" customHeight="1" x14ac:dyDescent="0.25">
      <c r="A7" s="44" t="s">
        <v>481</v>
      </c>
      <c r="B7" s="48" t="s">
        <v>482</v>
      </c>
      <c r="C7" s="44" t="s">
        <v>483</v>
      </c>
      <c r="D7" s="44" t="s">
        <v>484</v>
      </c>
      <c r="E7" s="45"/>
      <c r="F7" s="45"/>
      <c r="G7" s="45"/>
      <c r="H7" s="45"/>
      <c r="I7" s="45"/>
    </row>
    <row r="8" spans="1:9" ht="18" customHeight="1" x14ac:dyDescent="0.25">
      <c r="A8" s="44" t="s">
        <v>485</v>
      </c>
      <c r="B8" s="48" t="s">
        <v>486</v>
      </c>
      <c r="C8" s="44" t="s">
        <v>487</v>
      </c>
      <c r="D8" s="44" t="s">
        <v>470</v>
      </c>
      <c r="E8" s="45"/>
      <c r="F8" s="45"/>
      <c r="G8" s="45"/>
      <c r="H8" s="45"/>
      <c r="I8" s="45"/>
    </row>
    <row r="9" spans="1:9" ht="18" customHeight="1" x14ac:dyDescent="0.25">
      <c r="A9" s="44" t="s">
        <v>488</v>
      </c>
      <c r="B9" s="40" t="s">
        <v>489</v>
      </c>
      <c r="C9" s="44" t="s">
        <v>490</v>
      </c>
      <c r="D9" s="44" t="s">
        <v>491</v>
      </c>
      <c r="E9" s="45"/>
      <c r="F9" s="45"/>
      <c r="G9" s="45"/>
      <c r="H9" s="45"/>
      <c r="I9" s="45"/>
    </row>
    <row r="10" spans="1:9" ht="18" customHeight="1" x14ac:dyDescent="0.25">
      <c r="A10" s="44" t="s">
        <v>492</v>
      </c>
      <c r="B10" s="40" t="s">
        <v>493</v>
      </c>
      <c r="C10" s="44" t="s">
        <v>494</v>
      </c>
      <c r="D10" s="44" t="s">
        <v>491</v>
      </c>
      <c r="E10" s="45"/>
      <c r="F10" s="45"/>
      <c r="G10" s="45"/>
      <c r="H10" s="45"/>
      <c r="I10" s="45"/>
    </row>
    <row r="11" spans="1:9" ht="18" customHeight="1" x14ac:dyDescent="0.25">
      <c r="A11" s="44" t="s">
        <v>495</v>
      </c>
      <c r="B11" s="40" t="s">
        <v>496</v>
      </c>
      <c r="C11" s="44" t="s">
        <v>497</v>
      </c>
      <c r="D11" s="44" t="s">
        <v>491</v>
      </c>
      <c r="E11" s="45"/>
      <c r="F11" s="45"/>
      <c r="G11" s="45"/>
      <c r="H11" s="45"/>
      <c r="I11" s="45"/>
    </row>
    <row r="12" spans="1:9" ht="18" customHeight="1" x14ac:dyDescent="0.25">
      <c r="A12" s="44" t="s">
        <v>498</v>
      </c>
      <c r="B12" s="40" t="s">
        <v>499</v>
      </c>
      <c r="C12" s="44" t="s">
        <v>500</v>
      </c>
      <c r="D12" s="44" t="s">
        <v>501</v>
      </c>
      <c r="E12" s="45"/>
      <c r="F12" s="45"/>
      <c r="G12" s="45"/>
      <c r="H12" s="45"/>
      <c r="I12" s="45"/>
    </row>
    <row r="13" spans="1:9" ht="18" customHeight="1" x14ac:dyDescent="0.25">
      <c r="A13" s="44" t="s">
        <v>502</v>
      </c>
      <c r="B13" s="40" t="s">
        <v>503</v>
      </c>
      <c r="C13" s="44" t="s">
        <v>504</v>
      </c>
      <c r="D13" s="44" t="s">
        <v>491</v>
      </c>
      <c r="E13" s="45"/>
      <c r="F13" s="45"/>
      <c r="G13" s="45"/>
      <c r="H13" s="45"/>
      <c r="I13" s="45"/>
    </row>
    <row r="14" spans="1:9" ht="36.75" customHeight="1" x14ac:dyDescent="0.25">
      <c r="A14" s="44" t="s">
        <v>505</v>
      </c>
      <c r="B14" s="40" t="s">
        <v>506</v>
      </c>
      <c r="C14" s="44" t="s">
        <v>507</v>
      </c>
      <c r="D14" s="44" t="s">
        <v>491</v>
      </c>
      <c r="E14" s="45"/>
      <c r="F14" s="45"/>
      <c r="G14" s="45"/>
      <c r="H14" s="45"/>
      <c r="I14" s="45"/>
    </row>
    <row r="15" spans="1:9" ht="34.5" customHeight="1" x14ac:dyDescent="0.25">
      <c r="A15" s="44" t="s">
        <v>508</v>
      </c>
      <c r="B15" s="40" t="s">
        <v>509</v>
      </c>
      <c r="C15" s="44" t="s">
        <v>510</v>
      </c>
      <c r="D15" s="44" t="s">
        <v>491</v>
      </c>
      <c r="E15" s="45"/>
      <c r="F15" s="45"/>
      <c r="G15" s="45"/>
      <c r="H15" s="45"/>
      <c r="I15" s="45"/>
    </row>
    <row r="16" spans="1:9" ht="35.25" customHeight="1" x14ac:dyDescent="0.25">
      <c r="A16" s="44" t="s">
        <v>511</v>
      </c>
      <c r="B16" s="40" t="s">
        <v>512</v>
      </c>
      <c r="C16" s="44" t="s">
        <v>513</v>
      </c>
      <c r="D16" s="44" t="s">
        <v>491</v>
      </c>
      <c r="E16" s="45"/>
      <c r="F16" s="45"/>
      <c r="G16" s="45"/>
      <c r="H16" s="45"/>
      <c r="I16" s="45"/>
    </row>
    <row r="17" spans="1:4" ht="40.5" customHeight="1" x14ac:dyDescent="0.25">
      <c r="A17" s="44" t="s">
        <v>514</v>
      </c>
      <c r="B17" s="40" t="s">
        <v>515</v>
      </c>
      <c r="C17" s="44" t="s">
        <v>516</v>
      </c>
      <c r="D17" s="44" t="s">
        <v>517</v>
      </c>
    </row>
    <row r="18" spans="1:4" ht="30" x14ac:dyDescent="0.25">
      <c r="A18" s="44" t="s">
        <v>518</v>
      </c>
      <c r="B18" s="40" t="s">
        <v>320</v>
      </c>
      <c r="C18" s="44" t="s">
        <v>519</v>
      </c>
      <c r="D18" s="44" t="s">
        <v>520</v>
      </c>
    </row>
    <row r="19" spans="1:4" x14ac:dyDescent="0.25">
      <c r="A19" s="45" t="s">
        <v>537</v>
      </c>
    </row>
  </sheetData>
  <mergeCells count="2">
    <mergeCell ref="A1:H1"/>
    <mergeCell ref="A2:H2"/>
  </mergeCells>
  <hyperlinks>
    <hyperlink ref="B9" r:id="rId1" xr:uid="{00000000-0004-0000-0700-000000000000}"/>
    <hyperlink ref="B10" r:id="rId2" xr:uid="{00000000-0004-0000-0700-000001000000}"/>
    <hyperlink ref="B11" r:id="rId3" xr:uid="{00000000-0004-0000-0700-000002000000}"/>
    <hyperlink ref="B12" r:id="rId4" xr:uid="{00000000-0004-0000-0700-000003000000}"/>
    <hyperlink ref="B13" r:id="rId5" xr:uid="{00000000-0004-0000-0700-000004000000}"/>
    <hyperlink ref="B14" r:id="rId6" xr:uid="{00000000-0004-0000-0700-000005000000}"/>
    <hyperlink ref="B15" r:id="rId7" xr:uid="{00000000-0004-0000-0700-000006000000}"/>
    <hyperlink ref="B16" r:id="rId8" xr:uid="{00000000-0004-0000-0700-000007000000}"/>
    <hyperlink ref="B17" r:id="rId9" xr:uid="{00000000-0004-0000-0700-000008000000}"/>
  </hyperlink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b1c211-282c-4c26-afe4-2813af8ba42d">
      <Terms xmlns="http://schemas.microsoft.com/office/infopath/2007/PartnerControls"/>
    </lcf76f155ced4ddcb4097134ff3c332f>
    <TaxCatchAll xmlns="9fd56aec-3e42-4f36-9db8-438df28a41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890BF50C95CB4C966B9DC412D924E5" ma:contentTypeVersion="10" ma:contentTypeDescription="Create a new document." ma:contentTypeScope="" ma:versionID="6e33e83a951b39cb4485e5ecd802f63a">
  <xsd:schema xmlns:xsd="http://www.w3.org/2001/XMLSchema" xmlns:xs="http://www.w3.org/2001/XMLSchema" xmlns:p="http://schemas.microsoft.com/office/2006/metadata/properties" xmlns:ns2="08b1c211-282c-4c26-afe4-2813af8ba42d" xmlns:ns3="9fd56aec-3e42-4f36-9db8-438df28a4160" targetNamespace="http://schemas.microsoft.com/office/2006/metadata/properties" ma:root="true" ma:fieldsID="36b948e1054e8645d4a95a4969196c79" ns2:_="" ns3:_="">
    <xsd:import namespace="08b1c211-282c-4c26-afe4-2813af8ba42d"/>
    <xsd:import namespace="9fd56aec-3e42-4f36-9db8-438df28a4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1c211-282c-4c26-afe4-2813af8ba4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78f6a4-3651-4e38-bca4-9953853fd41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d56aec-3e42-4f36-9db8-438df28a41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cfdf73-be85-4a9a-8fa9-7072642d5c28}" ma:internalName="TaxCatchAll" ma:showField="CatchAllData" ma:web="9fd56aec-3e42-4f36-9db8-438df28a4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510AC2-F83A-4E3D-B29C-BA15235FA29B}">
  <ds:schemaRefs>
    <ds:schemaRef ds:uri="http://schemas.microsoft.com/office/2006/metadata/properties"/>
    <ds:schemaRef ds:uri="http://schemas.microsoft.com/office/infopath/2007/PartnerControls"/>
    <ds:schemaRef ds:uri="08b1c211-282c-4c26-afe4-2813af8ba42d"/>
    <ds:schemaRef ds:uri="9fd56aec-3e42-4f36-9db8-438df28a4160"/>
  </ds:schemaRefs>
</ds:datastoreItem>
</file>

<file path=customXml/itemProps2.xml><?xml version="1.0" encoding="utf-8"?>
<ds:datastoreItem xmlns:ds="http://schemas.openxmlformats.org/officeDocument/2006/customXml" ds:itemID="{6C974E53-853D-4AD8-BD5F-C39A4856A0FE}"/>
</file>

<file path=customXml/itemProps3.xml><?xml version="1.0" encoding="utf-8"?>
<ds:datastoreItem xmlns:ds="http://schemas.openxmlformats.org/officeDocument/2006/customXml" ds:itemID="{4C949041-35D1-441D-B3D2-F48343287F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 ME FIRST</vt:lpstr>
      <vt:lpstr>Project Setup</vt:lpstr>
      <vt:lpstr>Worked Example Notes</vt:lpstr>
      <vt:lpstr>Costing Template</vt:lpstr>
      <vt:lpstr>Quote Summary</vt:lpstr>
      <vt:lpstr>AfC Pay Scales</vt:lpstr>
      <vt:lpstr>Role Rates</vt:lpstr>
      <vt:lpstr>Assumptions Log</vt:lpstr>
      <vt:lpstr>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Cole</dc:creator>
  <cp:keywords/>
  <dc:description/>
  <cp:lastModifiedBy>Helen Cole</cp:lastModifiedBy>
  <cp:revision>0</cp:revision>
  <dcterms:created xsi:type="dcterms:W3CDTF">2026-07-23T10:48:28Z</dcterms:created>
  <dcterms:modified xsi:type="dcterms:W3CDTF">2026-09-25T13:31:44Z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0x01010091890BF50C95CB4C966B9DC412D924E5</vt:lpwstr>
  </property>
  <property fmtid="{D5CDD505-2E9C-101B-9397-08002B2CF9AE}" pid="3" name="MediaServiceImageTags">
    <vt:lpwstr/>
  </property>
</Properties>
</file>